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519BCN24072007" sheetId="1" r:id="rId1"/>
    <sheet name="NC" sheetId="2" r:id="rId2"/>
    <sheet name="CT luong" sheetId="3" r:id="rId3"/>
    <sheet name="CT luong HNoi54" sheetId="4" r:id="rId4"/>
    <sheet name="CT luong45 HNoi" sheetId="5" r:id="rId5"/>
  </sheets>
  <definedNames/>
  <calcPr fullCalcOnLoad="1"/>
</workbook>
</file>

<file path=xl/sharedStrings.xml><?xml version="1.0" encoding="utf-8"?>
<sst xmlns="http://schemas.openxmlformats.org/spreadsheetml/2006/main" count="935" uniqueCount="543">
  <si>
    <t>§¬n gi¸ chÕ t¹o thiÕt bÞ c¬ khÝ thuû c«ng vËn dông trªn c¬ së ®¬n gi¸ ban hµnh theo QuyÕt ®Þnh sè 2519/Q§-BCN ngµy 24 th¸ng 07 n¨m 2007 cña Bé C«ng nghiÖp</t>
  </si>
  <si>
    <t xml:space="preserve">§¬n gi¸VLXD th¸ng 10/2006 T¹i hµ Néi sè 192/2006/Q§-UBND TP Hµ Néi </t>
  </si>
  <si>
    <t>L­¬ng nh©n c«ng chÕ t¹o ¸p dông  (L­¬ng tèi thiÓu Ltt=450.000 ®ång/th¸ng)</t>
  </si>
  <si>
    <t>Phô lôc 05 B¶ng GCM theo Q§ sè 2519/2006/Q§-BCN ngµy 24/7/2007 cña Bé c«ng nghiÖp  ( Ltt= 450.000 ®ång/th¸ng )</t>
  </si>
  <si>
    <t>(cuèi tËp §¬n gi¸ chÕ t¹o TBCK Thuû c«ng 2519/Q§-BCN ngµy 24/7/2007)</t>
  </si>
  <si>
    <t>MH§M</t>
  </si>
  <si>
    <t>Néi dung c«ng viÖc</t>
  </si>
  <si>
    <t>§¬n vÞ</t>
  </si>
  <si>
    <t>§¬n gi¸ sau thuÕ (theo Q§2519/Q§-BCN)</t>
  </si>
  <si>
    <t>HÖ sè ®iÒu chØnh thiÕt bÞ cïng chñng lo¹i nh­ng kh¸c th«ng sè t¶i träng t¸c dông</t>
  </si>
  <si>
    <t xml:space="preserve">§¬n gi¸ khi hiÖu chØnh hÖ sè  </t>
  </si>
  <si>
    <t>TØ träng chi phÝ VL trong ®¬n gi¸ (k1)</t>
  </si>
  <si>
    <t>§¬n gi¸ VLC trong tÝnh to¸n (®ång/tÊn); (CPvlc)</t>
  </si>
  <si>
    <t>§¬n gi¸ VL chÝnh theo 2519/Q§-BCN</t>
  </si>
  <si>
    <t>§¬n gi¸ VL chÝnh chÕ t¹o cho c«ng tr×nh</t>
  </si>
  <si>
    <t>§¬n gi¸ khi ®· hiÖu chØnh VLC (VND/tÊn)</t>
  </si>
  <si>
    <t xml:space="preserve">§iÒu chØnh nh©n c«ng lªn l­¬ng tèi thiÓu Ltt=540.000VND </t>
  </si>
  <si>
    <t>§¬n gi¸ lµm s¹ch mèi hµn ®Ó kiÓm tra siªu ©m vµ X quang (®é réng 200mm) MH§G T§00.33A (VN§/m)</t>
  </si>
  <si>
    <t>Khèi l­îng kiÓm tra siªu ©m (m)</t>
  </si>
  <si>
    <t>Khèi l­îng kiÓm tra X quang (fim)</t>
  </si>
  <si>
    <t>§¬n gi¸ kiÓm tra siªu ©m (m)</t>
  </si>
  <si>
    <t>§¬n gi¸ kiÓm tra X quang (m2)</t>
  </si>
  <si>
    <t>§¬n gi¸ lµm s¹ch bÒ mÆt kim lo¹i tr­íc khi s¬n theo tiªu chuÈn Sa 2.5 (m2)</t>
  </si>
  <si>
    <t>§¬n gi¸ s¬n thiÕt bÞ (VND/m2)</t>
  </si>
  <si>
    <t>Khèi l­îng s¬n (m2)</t>
  </si>
  <si>
    <t>Chi phÝ s¬n</t>
  </si>
  <si>
    <t>§¬n gi¸ sau khi hiÑu chØnh</t>
  </si>
  <si>
    <t>Chi phÝ chung (5,5%)</t>
  </si>
  <si>
    <t>TN chÞu thuÕ tÝnh tr­íc (6%)</t>
  </si>
  <si>
    <t>Chi phÝ t­ vÊn c«ng t¸c chÕ t¹o thiÕt bÞ c¬ khÝ thuû c«ng (5%)</t>
  </si>
  <si>
    <t>§¬n gi¸ tÝnh TDT (VND/tÊn)</t>
  </si>
  <si>
    <t>§¬n gi¸ VËt liÖu chÝnh trong tÝnh to¸n (®ång/tÊn) (CPVLC)</t>
  </si>
  <si>
    <t>M·</t>
  </si>
  <si>
    <t>Tªn vËt liÖu</t>
  </si>
  <si>
    <t xml:space="preserve">Gi¸ 192/2006Hµ Néi </t>
  </si>
  <si>
    <t xml:space="preserve">Gi¸ Hµ Néi </t>
  </si>
  <si>
    <t>BËc thî</t>
  </si>
  <si>
    <t>HÖ sè l­¬ng</t>
  </si>
  <si>
    <t>Ngµy c«ng (®ång/ngµy) TÝnh theo CT (NC gèc)</t>
  </si>
  <si>
    <t>Lo¹i m¸y vµ thiÕt bÞ</t>
  </si>
  <si>
    <t>Gi¸ ca m¸y HTXL</t>
  </si>
  <si>
    <t>HÖ sè k3</t>
  </si>
  <si>
    <t>HÖ sè k4</t>
  </si>
  <si>
    <t xml:space="preserve">§¬n gi¸  </t>
  </si>
  <si>
    <t>M· hiÖu</t>
  </si>
  <si>
    <t>§¬n gi¸ T3/08 (XNKD ThÐp h×nh 53 §øc Giang HN)</t>
  </si>
  <si>
    <t>TØ träng chi phÝ nh©n c«ng (%) trong ®¬n gi¸ (k2)</t>
  </si>
  <si>
    <t>§¬n gi¸ sau thuÕ khi hiÖu chØnh nh©n c«ng vµ VLC</t>
  </si>
  <si>
    <t>090</t>
  </si>
  <si>
    <t>C¸t kh« tiªu chuÈn</t>
  </si>
  <si>
    <t>m3</t>
  </si>
  <si>
    <t>I</t>
  </si>
  <si>
    <t>TiÒn l­¬ng A1.8 nhãm II, 7 bËc</t>
  </si>
  <si>
    <t>L­¬ng thî</t>
  </si>
  <si>
    <t>Tæng gi¸ ca m¸y (®ång)</t>
  </si>
  <si>
    <t>7 = 4 x 5 x 6</t>
  </si>
  <si>
    <t>14  = 7 + 8 x (12-10) x 1000</t>
  </si>
  <si>
    <t>25=(23x24)</t>
  </si>
  <si>
    <t>26=16 + (17x18) + (18x19) + (19x21) + (22x24) + 25</t>
  </si>
  <si>
    <t>27 = 5,5%x26</t>
  </si>
  <si>
    <t>28=(26+27)x6%</t>
  </si>
  <si>
    <t>29=(26+27+28)x5%</t>
  </si>
  <si>
    <t>30=26+27+28+29</t>
  </si>
  <si>
    <t>123</t>
  </si>
  <si>
    <t>DÇu ®iezen 0,5%S</t>
  </si>
  <si>
    <t>Kg</t>
  </si>
  <si>
    <t>201</t>
  </si>
  <si>
    <t>Ngµy c«ng bËc 1,0/7</t>
  </si>
  <si>
    <t>C«ng</t>
  </si>
  <si>
    <t>CÇn trôc b¸nh h¬i søc n©ng 16T</t>
  </si>
  <si>
    <t>Ca</t>
  </si>
  <si>
    <t>T§00.01</t>
  </si>
  <si>
    <t>ChÕ t¹o vµ cung cÊp cöa van söa ch÷a sù cè t¹i cöa nhËn n­íc</t>
  </si>
  <si>
    <t>TÊn</t>
  </si>
  <si>
    <t>09G2C</t>
  </si>
  <si>
    <t>Q345B</t>
  </si>
  <si>
    <t>124</t>
  </si>
  <si>
    <t>DÇu ho¶</t>
  </si>
  <si>
    <t>202</t>
  </si>
  <si>
    <t>Ngµy c«ng bËc 2,0/7</t>
  </si>
  <si>
    <t>CÇn trôc b¸nh h¬i søc n©ng 25T</t>
  </si>
  <si>
    <t>T§00.02</t>
  </si>
  <si>
    <t>ChÕ t¹o cöa van vËn hµnh kiÓu b¸nh xe (cöa van sù cè), bÖ ®ì xi lanh thuû lùc c¸c lo¹i, vá thung dÇu thuû lùc</t>
  </si>
  <si>
    <t>125</t>
  </si>
  <si>
    <t>DÇu mazut</t>
  </si>
  <si>
    <t>203</t>
  </si>
  <si>
    <t>Ngµy c«ng bËc 3,0/7</t>
  </si>
  <si>
    <t>CÇn trôc b¸nh h¬i søc n©ng 40T</t>
  </si>
  <si>
    <t>T§00.03</t>
  </si>
  <si>
    <t>ChÕ t¹o b¸nh xe cöa vËn hµnh</t>
  </si>
  <si>
    <t>40XH</t>
  </si>
  <si>
    <t>126</t>
  </si>
  <si>
    <t>DÇu m¸y</t>
  </si>
  <si>
    <t>204</t>
  </si>
  <si>
    <t>Ngµy c«ng bËc 4,0/7</t>
  </si>
  <si>
    <t>CÇn trôc b¸nh h¬i søc n©ng 63T</t>
  </si>
  <si>
    <t>T§00.04</t>
  </si>
  <si>
    <t>ChÕ t¹o cöa van cung</t>
  </si>
  <si>
    <t>Dòa trßn</t>
  </si>
  <si>
    <t>c¸i</t>
  </si>
  <si>
    <t>205</t>
  </si>
  <si>
    <t>Ngµy c«ng bËc 5,0/7</t>
  </si>
  <si>
    <t>Cæng trôc- søc n©ng 10T</t>
  </si>
  <si>
    <t>T§00.05</t>
  </si>
  <si>
    <t>ChÕ t¹o gèi xoay cöa van cung</t>
  </si>
  <si>
    <t>DÇu pha s¬n EGA 089</t>
  </si>
  <si>
    <t>lÝt</t>
  </si>
  <si>
    <t>206</t>
  </si>
  <si>
    <t>Ngµy c«ng bËc 6,0/7</t>
  </si>
  <si>
    <t>Cæng trôc- søc n©ng 25T</t>
  </si>
  <si>
    <t>T§00.06</t>
  </si>
  <si>
    <t>Chèt treo xy lanh thuû lùc</t>
  </si>
  <si>
    <t>GiÊy r¸p</t>
  </si>
  <si>
    <t>Tê</t>
  </si>
  <si>
    <t>207</t>
  </si>
  <si>
    <t>Ngµy c«ng bËc 7,0/7</t>
  </si>
  <si>
    <t>Cæng trôc- søc n©ng 30T</t>
  </si>
  <si>
    <t>T§00.07</t>
  </si>
  <si>
    <t>ChÕ t¹o chèt treo cöa van ph¼ng c¸c lo¹i, chèt treo l­íi ch¾n r¸c vµ c¸c lo¹i chèt treo kh¸c</t>
  </si>
  <si>
    <t>GiÎ lau</t>
  </si>
  <si>
    <t>II</t>
  </si>
  <si>
    <t>TiÒn l­¬ng B12 c«ng nh©n l¸i xe</t>
  </si>
  <si>
    <t>Cæng trôc- søc n©ng 60T</t>
  </si>
  <si>
    <t>T§00.08</t>
  </si>
  <si>
    <t>ChÕ t¹o thÐp khe vµ chi tiÕt ®Æt s½n cöa van vËn hµnh kiÓu b¸nh xe (cöa van sù cè)</t>
  </si>
  <si>
    <t>270</t>
  </si>
  <si>
    <t>Gç kª chÌn</t>
  </si>
  <si>
    <t xml:space="preserve">Lo¹i &lt;3.5 tÊn </t>
  </si>
  <si>
    <t>CÇn trôc- søc n©ng 30T</t>
  </si>
  <si>
    <t>T§00.09</t>
  </si>
  <si>
    <t>ChÕ t¹o thÐp khe vµ chi tiÕt ®Æt s½n cöa van söa ch÷a lÊy n­íc, khe vµ chi tiÕt ®Æt s½n l­íi ch¾n r¸c - gÇu vít r¸c.</t>
  </si>
  <si>
    <t>284a</t>
  </si>
  <si>
    <t>KhÝ ga</t>
  </si>
  <si>
    <t>kg</t>
  </si>
  <si>
    <t>Ngµy c«ng bËc 1,0/4</t>
  </si>
  <si>
    <t>CÇn trôc- søc n©ng 40T</t>
  </si>
  <si>
    <t>T§00.10</t>
  </si>
  <si>
    <t>ChÕ t¹o thÐp khe vµ chi tiÕt ®Æt s½n cöa van cung, chi tiÕt ®Æt s½n gèi quay van cung</t>
  </si>
  <si>
    <t>295</t>
  </si>
  <si>
    <t>Mì bß</t>
  </si>
  <si>
    <t>Ngµy c«ng bËc 2,0/4</t>
  </si>
  <si>
    <t>CÇn trôc- søc n©ng 50T</t>
  </si>
  <si>
    <t>T§00.11</t>
  </si>
  <si>
    <t>ChÕ t¹o ®­êng èng ¸p lùc ngÇm</t>
  </si>
  <si>
    <t>296</t>
  </si>
  <si>
    <t>Mì b«i tr¬n</t>
  </si>
  <si>
    <t>Ngµy c«ng bËc 3,0/4</t>
  </si>
  <si>
    <t>CÇn trôc- søc n©ng 60T</t>
  </si>
  <si>
    <t>T§00.12</t>
  </si>
  <si>
    <t>ChÕ t¹o khíp bï nhiÖt, bï lón cho ®­êng èng ¸p lùc, chÕ t¹o nót bÞt ®Ó ®æ bª t«ng t¹i c¸c khe cöa van, ®­êng èng ¸p lùc ®o¹n thÐp lãt</t>
  </si>
  <si>
    <t>297</t>
  </si>
  <si>
    <t>Mì phÊn ch× YC-2</t>
  </si>
  <si>
    <t>Ngµy c«ng bËc 4,0/4</t>
  </si>
  <si>
    <t>M¸y nÐn khÝ ®éng c¬ x¨ng 300m3/h</t>
  </si>
  <si>
    <t>T§00.13</t>
  </si>
  <si>
    <t>ChÕ t¹o gèi ®ì trung gian vµ gèi cè ®Þnh ®­êng èng ¸p lùc</t>
  </si>
  <si>
    <t>CT3</t>
  </si>
  <si>
    <t>N¨ng l­îng ®iÖn</t>
  </si>
  <si>
    <t>kwh</t>
  </si>
  <si>
    <t>Lo¹i 3.5 tÊn  - 7.5 tÊn</t>
  </si>
  <si>
    <t>M¸y nÐn khÝ ®éng c¬ x¨ngl 600m3/h</t>
  </si>
  <si>
    <t>T§00.14</t>
  </si>
  <si>
    <t>ChÕ t¹o khung giµn cÇn trôc ch©n dª c¸c lo¹i</t>
  </si>
  <si>
    <t>330</t>
  </si>
  <si>
    <t>èng cao su chÞu ¸p lùc F=16-20</t>
  </si>
  <si>
    <t>m</t>
  </si>
  <si>
    <t>M¸y nÐn khÝ ®éng c¬ diezel 300m3/h</t>
  </si>
  <si>
    <t>T§00.15</t>
  </si>
  <si>
    <t>ChÕ t¹o bé ch¹y (bé di chuyÓn) cÇn trôc ch©n dª, cÇu trôc gian m¸y (ch­a bao gåm ®éng c¬ vµ thiÕt bÞ ®iÖn mua s½n)</t>
  </si>
  <si>
    <t>S¬n lãt EPICON ZIC hb-2 (Eboxy giµu kÏm)</t>
  </si>
  <si>
    <t>M¸y nÐn khÝ ®éng c¬ diezel  600m3/h</t>
  </si>
  <si>
    <t>T§00.16</t>
  </si>
  <si>
    <t>ChÕ t¹o bé ray vµ chi tiÕt ®Æt s½n cÇu trôc ch©n dª, cÇu trôc gian m¸y (bao gåm ray, c¸c chi tiÕt ®Æt s½n, cãc kÑp ray…)</t>
  </si>
  <si>
    <t>S¬n BANNOH 500 RED BROWN CS- 511 &amp; S¬n BANNOH 500 RED BROWN CS- 650</t>
  </si>
  <si>
    <t>LÝt</t>
  </si>
  <si>
    <t>M¸y nÐn khÝ ®éng c¬ diezel  660m3/h</t>
  </si>
  <si>
    <t>T§00.17</t>
  </si>
  <si>
    <t>ChÕ t¹o l­íi ch¾n r¸c (L=8,0m)</t>
  </si>
  <si>
    <t>412</t>
  </si>
  <si>
    <t>Que hµn E42 - fi 3-6, hoÆc Que hµn N46 f 4</t>
  </si>
  <si>
    <t>M¸y nÐn khÝ ®éng c¬ ®iÖn 300m3/h</t>
  </si>
  <si>
    <t>T§00.18</t>
  </si>
  <si>
    <t>ChÕ t¹o khung giµn gÇu vít r¸c thuû lùc hµm ph¼ng vµ dÇm cÆp c¬ khÝ c¸c lo¹i</t>
  </si>
  <si>
    <t>Eboxy thiner A (dung m«i)</t>
  </si>
  <si>
    <t>Lo¹i 7.5 tÊn- 16.5T</t>
  </si>
  <si>
    <t>M¸y nÐn khÝ ®éng c¬ ®iÖn  600m3/h</t>
  </si>
  <si>
    <t>T§00.19</t>
  </si>
  <si>
    <t>ChÕ t¹o cÇu thang, lan can c¸c lo¹i</t>
  </si>
  <si>
    <t>Que hµn ViÖt §øc</t>
  </si>
  <si>
    <t>M¸yhµn ®iÖn ®éng c¬ x¨ng 9,0 Cv</t>
  </si>
  <si>
    <t>T§00.20</t>
  </si>
  <si>
    <t>ChÕ t¹o n¾p khe van c¸c lo¹i</t>
  </si>
  <si>
    <t>Que hµn hîp kim ViÖt §øc</t>
  </si>
  <si>
    <t>M¸yhµn ®iÖn ®éng c¬ x¨ng 20,0 Cv</t>
  </si>
  <si>
    <t>T§00.21</t>
  </si>
  <si>
    <t xml:space="preserve">ChÕ t¹o thanh gi»ng chèng ®­êng èng ¸p lùc vµ cöa van c¸c lo¹i, gi¸ ®ì cöa van cung vµ cöa van ph¼ng, gi¸ ®ì gÇu vít r¸c vµ c¸c lo¹i gi¸ ®ì cho thiÕt bÞ c¬ khÝ thuû c«ng </t>
  </si>
  <si>
    <t>Que hµn Huyndai S4301, S6013</t>
  </si>
  <si>
    <t>M¸yhµn ®iÖn ®éng c¬ diezel  4,0 Cv</t>
  </si>
  <si>
    <t>T§00.22</t>
  </si>
  <si>
    <t>ChÕ t¹o rul« quÊn c¸p cho cÇu trôc ch©n dª, cÇu trôc gian m¸y søc n©ng ®Õn 600 tÊn</t>
  </si>
  <si>
    <t>Que hµn AWse 7016,7018- ViÖt §øc</t>
  </si>
  <si>
    <t>M¸yhµn ®iÖn ®éng c¬ diezel  10.2 Cv</t>
  </si>
  <si>
    <t>T§00.23</t>
  </si>
  <si>
    <t>ChÕ t¹o bé truyÒn ®éng cho xe con n©ng h¹ cÇu trôc (hép sè, b¸nh r¨ng ch­a bao gåm ®éng c¬ vµ ThiÕt bÞ mua s¾m s½n)</t>
  </si>
  <si>
    <t>431</t>
  </si>
  <si>
    <t>Thuèc hµn</t>
  </si>
  <si>
    <t>Lo¹i 16.5T-25T</t>
  </si>
  <si>
    <t>M¸yhµn ®iÖn ®éng c¬ diezel  27.5 Cv</t>
  </si>
  <si>
    <t>T§00.24</t>
  </si>
  <si>
    <t>ChÕ t¹o khíp nèi r¨ng, khíp nèi ®µn håi vµ c¸c lo¹i khíp nèi c¬ khÝ kh¸c</t>
  </si>
  <si>
    <t>432</t>
  </si>
  <si>
    <t>Thuèc röa</t>
  </si>
  <si>
    <t>M¸y hµn h¬i, c«ng suÊt  1000l/h</t>
  </si>
  <si>
    <t>T§00.25</t>
  </si>
  <si>
    <t>ChÕ t¹o trôc truyÓn ®éng, trôc nèi c¬ khÝ cÇu trôc ch©n dª, cÇu trôc gian m¸y</t>
  </si>
  <si>
    <t>ThÐp trßn tr¬n F=10 - 40mm (CT3)</t>
  </si>
  <si>
    <t>M¸y hµn h¬i, c«ng suÊt  2000l/h</t>
  </si>
  <si>
    <t>T§00.26</t>
  </si>
  <si>
    <t>ChÕ t¹o thÐp lãt t¹i th¸p ®iÒu ¸p</t>
  </si>
  <si>
    <t>Vßi phun c¸t</t>
  </si>
  <si>
    <t>435</t>
  </si>
  <si>
    <t>M¸y phun s¬n (ch­a tÝnh khÝ nÐn) 400m2/h</t>
  </si>
  <si>
    <t>T§00.27</t>
  </si>
  <si>
    <t>ChÕ t¹o xÝch nèi, èng nèi, thanh nèi, thanh treo gi÷a xi lanh thuû lùc vµ cöa van ph¼ng t¹i cöa nhËn n­íc</t>
  </si>
  <si>
    <t>ThÐp 092GC</t>
  </si>
  <si>
    <t>435a</t>
  </si>
  <si>
    <t xml:space="preserve">M¸y khuÊy s¬n </t>
  </si>
  <si>
    <t>T§00.28</t>
  </si>
  <si>
    <t>ChÕ t¹o kho van c¸c ko¹i</t>
  </si>
  <si>
    <t>619a</t>
  </si>
  <si>
    <t>ThÐp SMM570 hoÆc 10XCH§</t>
  </si>
  <si>
    <t>Lo¹i 25T-40T</t>
  </si>
  <si>
    <t>436</t>
  </si>
  <si>
    <t>M¸y phun c¸t</t>
  </si>
  <si>
    <t>T§00.29</t>
  </si>
  <si>
    <t>ChÕ t¹o neo thö t¶i cÇu trôc c¸c lo¹i bao gåm c¶ chi tiÕt ®Æt s½n ®i kÌm</t>
  </si>
  <si>
    <t>619b</t>
  </si>
  <si>
    <t>ThÐp SHY685</t>
  </si>
  <si>
    <t>437</t>
  </si>
  <si>
    <t>M¸y khoan ®øng c«ng suÊt 4,5kW</t>
  </si>
  <si>
    <t>T§00.30</t>
  </si>
  <si>
    <t>ChÕ t¹o xe goßng ®ì cöa van</t>
  </si>
  <si>
    <t>619c</t>
  </si>
  <si>
    <t>ThÐp C35 trßn tr¬n c¸c lo¹i</t>
  </si>
  <si>
    <t>438</t>
  </si>
  <si>
    <t>M¸y khoan s¾t cÇm tay, f13mm</t>
  </si>
  <si>
    <t>T§00.31</t>
  </si>
  <si>
    <t>ChÕ t¹o gi· ®ì cña: cöa van ph¼ng, l­íi ch¾n r¸c, gÇu vít r¸c</t>
  </si>
  <si>
    <t>619d</t>
  </si>
  <si>
    <t>ThÐp C35 tÊm c¸c lo¹i</t>
  </si>
  <si>
    <t>439</t>
  </si>
  <si>
    <t>M¸y c¾t s¾t cÇm tay c«ng suÊt 1.0 kw</t>
  </si>
  <si>
    <t>619e</t>
  </si>
  <si>
    <t>ThÐp Q345B, SM490B</t>
  </si>
  <si>
    <t>450</t>
  </si>
  <si>
    <t>M¸y uèn èng</t>
  </si>
  <si>
    <t>Ghi chó:</t>
  </si>
  <si>
    <t>ThÐp l¸ tr¸ng kÏm (CT3)</t>
  </si>
  <si>
    <t>Lo¹i  &gt; 40T-</t>
  </si>
  <si>
    <t>451</t>
  </si>
  <si>
    <t>M¸y c¾t èng 5 kw</t>
  </si>
  <si>
    <t xml:space="preserve">  + Khèi l­îng lµm s¹ch vµ kiÓm tra siªu ©m, kiÓm tra X quang trong ®¬n gi¸ trªn lµ t¹m tÝnh. Khèi l­îng sÏ ®­îc chÝnh x¸c l¹i trong giai ®o¹n nghiÖm thu, thanh quyÕt to¸n c«ng tr×nh. </t>
  </si>
  <si>
    <t>ThÐp l¸ ®en th­êng (CT3)</t>
  </si>
  <si>
    <t>452</t>
  </si>
  <si>
    <t>M¸y c¾t t«n c«ng suÊt 15kw</t>
  </si>
  <si>
    <t xml:space="preserve">  + Khèi l­îng s¬n trong ®¬n gi¸ trªn lµ t¹m tÝnh. Khèi l­îng sÏ ®­îc chÝnh x¸c l¹i trong giai ®o¹n nghiÖm thu, thanh quyÕt to¸n c«ng tr×nh. </t>
  </si>
  <si>
    <t>ThÐp tÊm dµy 10-20mm (CT3)</t>
  </si>
  <si>
    <t>453</t>
  </si>
  <si>
    <t>M¸y c¾t ®ét c«ng suÊt 2.8 kw</t>
  </si>
  <si>
    <t xml:space="preserve">  + Chñng lo¹i vµ ®¬n gi¸ vËt liÖu chÝnh dïng ®Ó chÕ t¹o trong ®¬n gi¸ trªn lµ t¹m tÝnh. Chñng lo¹i vµ ®¬n gi¸ vËt liÖu chÝnh dïng ®Ó chÕ t¹o sÏ ®­îc chÝnh x¸c l¹i trong giai ®o¹n nghiÖm thu, thanh quyÕt to¸n c«ng tr×nh. </t>
  </si>
  <si>
    <t>ThÐp bäc (CT3)</t>
  </si>
  <si>
    <t>454</t>
  </si>
  <si>
    <t>M¸y c¾t uèn cèt thÐp c«ng suÊt 5.0 kw</t>
  </si>
  <si>
    <t>S¬n kÕt cÊu Kim lo¹i</t>
  </si>
  <si>
    <t>CP trùc tiÕp</t>
  </si>
  <si>
    <t>624</t>
  </si>
  <si>
    <t>ThÐp vu«ng 40x40 (CT3)</t>
  </si>
  <si>
    <t>454a</t>
  </si>
  <si>
    <t>M¸y lèc èng c«ng suÊt 30 kw, chiÒu dµy lèc tíi 40mm lo¹i 3 trôc</t>
  </si>
  <si>
    <t>T§00.32A1</t>
  </si>
  <si>
    <t>S¬n TB vµ kÕt cÊu KL c«ng nghÖ b»ng s¬n kh«ng ngËp n­íc dµy 80Mcr</t>
  </si>
  <si>
    <t>m2</t>
  </si>
  <si>
    <t>625</t>
  </si>
  <si>
    <t>ThÐp tÊm dµy 4 -10mm</t>
  </si>
  <si>
    <t>L­¬ng thuû thñ</t>
  </si>
  <si>
    <t>454b</t>
  </si>
  <si>
    <t>M¸y sÊn t«n CNC, chiÒu dµi sÊn ®Õn 9m, chiÒu dµy vËt liÖu sÊn ®Õn 25mm, c«ng suÊt 22.5kw.</t>
  </si>
  <si>
    <t>T§00.32A2</t>
  </si>
  <si>
    <t>S¬n TB vµ kÕt cÊu KL c«ng nghÖ b»ng s¬n kh«ng ngËp n­íc dµy 130Mcr</t>
  </si>
  <si>
    <t>626a</t>
  </si>
  <si>
    <t>ThÐp tÊm kh«ng gØ dµy 5-20mm (SUS 304)</t>
  </si>
  <si>
    <t>454c</t>
  </si>
  <si>
    <t>M¸y v¸t mÐp, c«ng suÊt 2.8kw, chiÒu dÇy vËt cÇn v¸t tíi 32mm</t>
  </si>
  <si>
    <t>T§00.32A3</t>
  </si>
  <si>
    <t>S¬n TB vµ kÕt cÊu KL c«ng nghÖ b»ng s¬n kh«ng ngËp n­íc dµy 200Mcr</t>
  </si>
  <si>
    <t>626b</t>
  </si>
  <si>
    <t>ThÐp 20 X13, 12x13</t>
  </si>
  <si>
    <t>455</t>
  </si>
  <si>
    <t>M¸y c­a kim lo¹i 1,7kW</t>
  </si>
  <si>
    <t>T§00.32A4</t>
  </si>
  <si>
    <t>S¬n TB vµ kÕt cÊu KL c«ng nghÖ b»ng s¬n kh«ng ngËp n­íc dµy 250Mcr</t>
  </si>
  <si>
    <t>626c</t>
  </si>
  <si>
    <t>ThÐp 40XH lo¹i thÐp tÊm th­êng</t>
  </si>
  <si>
    <t>456</t>
  </si>
  <si>
    <t>M¸y tiÖn 1,7kW</t>
  </si>
  <si>
    <t>T§00.32A5</t>
  </si>
  <si>
    <t>S¬n TB vµ kÕt cÊu KL c«ng nghÖ b»ng s¬n kh«ng ngËp n­íc dµy 300Mcr</t>
  </si>
  <si>
    <t>626d</t>
  </si>
  <si>
    <t>ThÐp 40XH lo¹i thÐp rÌn dïng ®Ó lµm c¸c trôc vµ b¸nh xe chôi lùc D &gt;250mm</t>
  </si>
  <si>
    <t>456c</t>
  </si>
  <si>
    <t>M¸y tiÖn CNC (kÝch th­íc tiÖn (D*L) 1200*2600mm</t>
  </si>
  <si>
    <t>T§00.32A6</t>
  </si>
  <si>
    <t>S¬n TB vµ kÕt cÊu KL c«ng nghÖ b»ng s¬n kh«ng ngËp n­íc dµy 350Mcr</t>
  </si>
  <si>
    <t>626e</t>
  </si>
  <si>
    <t>ThÐp tÊm dµy 8-24mm, Th¸i Nguyªn (CT3)</t>
  </si>
  <si>
    <t>L­¬ng thî m¸y, thî ®iÖn</t>
  </si>
  <si>
    <t>456d</t>
  </si>
  <si>
    <t>M¸y gia c«ng tring t©m CNC (kÝch th­íc bµn 900*1200*800mm)</t>
  </si>
  <si>
    <t>T§00.32B1</t>
  </si>
  <si>
    <t>S¬n TB vµ kÕt cÊu KL c«ng nghÖ b»ng HÖ s¬n ngËp n­íc dµy 250Mcr</t>
  </si>
  <si>
    <t>626f</t>
  </si>
  <si>
    <t>ThÐp èng kh«ng gØ chÞu lùc dµy 15-80mm (SUS 304)</t>
  </si>
  <si>
    <t>456e</t>
  </si>
  <si>
    <t>M¸y khoan doa to¹ ®é NC (kÝch th­íc bµn 1200*1200*1500mm)</t>
  </si>
  <si>
    <t>T§00.32B2</t>
  </si>
  <si>
    <t>S¬n TB vµ kÕt cÊu KL c«ng nghÖ b»ng HÖ s¬n ngËp n­íc dµy 300Mcr</t>
  </si>
  <si>
    <t>627</t>
  </si>
  <si>
    <t>ThÐp dÑt - 100x4  (CT3)</t>
  </si>
  <si>
    <t>456f</t>
  </si>
  <si>
    <t>M¸y mµi lç, kÝch th­íc (®­êng kÝnh*chiÒu dµi tíi 300mm*1000mm)</t>
  </si>
  <si>
    <t>T§00.32B3</t>
  </si>
  <si>
    <t>S¬n TB vµ kÕt cÊu KL c«ng nghÖ b»ng HÖ s¬n ngËp n­íc dµy 350Mcr</t>
  </si>
  <si>
    <t>628</t>
  </si>
  <si>
    <t>ThÐp dÑt - 25x4  (CT3)</t>
  </si>
  <si>
    <t>456g</t>
  </si>
  <si>
    <t>M¸y c¾t kim lo¹i tù ®éng OXYTOME-5</t>
  </si>
  <si>
    <t>T§00.32B4</t>
  </si>
  <si>
    <t>S¬n TB vµ kÕt cÊu KL c«ng nghÖ b»ng HÖ s¬n ngËp n­íc dµy 400Mcr</t>
  </si>
  <si>
    <t>629</t>
  </si>
  <si>
    <t>ThÐp dÑt - 40x4  (CT3)</t>
  </si>
  <si>
    <t>456H</t>
  </si>
  <si>
    <t>M¸y hµn b¸n tù ®éng CO2 (d©y hµn ®Õn 4mm)</t>
  </si>
  <si>
    <t>T§00.32B5</t>
  </si>
  <si>
    <t>S¬n TB vµ kÕt cÊu KL c«ng nghÖ b»ng HÖ s¬n ngËp n­íc dµy 450Mcr</t>
  </si>
  <si>
    <t>630</t>
  </si>
  <si>
    <t>ThÐp dÑt - 50x5  (CT3)</t>
  </si>
  <si>
    <t>456i</t>
  </si>
  <si>
    <t>M¸y hµn b¸n tù ®éng CO2 (d©y hµn ®Õn 2mm)</t>
  </si>
  <si>
    <t>T§00.32B6</t>
  </si>
  <si>
    <t>S¬n TB vµ kÕt cÊu KL c«ng nghÖ b»ng HÖ s¬n ngËp n­íc dµy 500Mcr</t>
  </si>
  <si>
    <t>631</t>
  </si>
  <si>
    <t>ThÐp h×nh hÖ khung treo ®ì, Th¸i Nguyªn (CT3)</t>
  </si>
  <si>
    <t>456k</t>
  </si>
  <si>
    <t>M¸y phay (kÝch th­íc bµn ®Õn 1800*1200</t>
  </si>
  <si>
    <t>Lµm s¹ch vµ kiÓm tra</t>
  </si>
  <si>
    <t>632</t>
  </si>
  <si>
    <t>ThÐp h×nh hÖ v¸n khu«n, Th¸i Nguyªn (CT3)</t>
  </si>
  <si>
    <t>456n</t>
  </si>
  <si>
    <t>M¸y bµo ngang (kÝch th­íc bµn ®Õn 1800*1200)</t>
  </si>
  <si>
    <t>T§00.33A</t>
  </si>
  <si>
    <t>Lµm s¹ch mèi hµn ®Ó kiÓm tra (réng 200mm) ngoµi hë</t>
  </si>
  <si>
    <t>633</t>
  </si>
  <si>
    <t>ThÐp I, Th¸i Nguyªn (CT3)</t>
  </si>
  <si>
    <t>456m</t>
  </si>
  <si>
    <t>Lß giÕng (t«i ®­îc vËt t«i tíi 5000kg), kÝch th­íc vËt t«i ®Õn 2800*1200)</t>
  </si>
  <si>
    <t>T§00.33B</t>
  </si>
  <si>
    <t>Lµm s¹ch mèi hµn ®Ó kiÓm tra (réng 200mm) trong hÇm</t>
  </si>
  <si>
    <t>637</t>
  </si>
  <si>
    <t>ThÐp gãc L 40*40*3, Th¸i Nguyªn (CT3)</t>
  </si>
  <si>
    <t>456l</t>
  </si>
  <si>
    <t>M¸y tiÖn côt (®­êng kÝnh tiÖn tíi 3200mm, chiÒu dµi tiÖn tíi 1.8m)</t>
  </si>
  <si>
    <t>T§00.33C</t>
  </si>
  <si>
    <t>Lµm s¹ch bÒ mÆt kim lo¹i tr­íc khi s¬ ®¹t tiªu chuÈn Sa2.5</t>
  </si>
  <si>
    <t>638</t>
  </si>
  <si>
    <t>ThÐp gãc L 50 ®Õn L120 vµ thÐp L c¸c lo¹i (CT3)</t>
  </si>
  <si>
    <t>456o</t>
  </si>
  <si>
    <t>Lß buång (t«i ®­îc vËt t«i tíi 500kg), c¸c v¹t t«i cã kÝnh th­íc nhá</t>
  </si>
  <si>
    <t>T§00.34A</t>
  </si>
  <si>
    <t>KiÓm tra mèi hµn thÐp ngoµi hë b»ng chôp Xquang</t>
  </si>
  <si>
    <t>film</t>
  </si>
  <si>
    <t>639</t>
  </si>
  <si>
    <t>ThÐp h×nh U 160*150*5 , Th¸i Nguyªn (CT3)</t>
  </si>
  <si>
    <t>456j</t>
  </si>
  <si>
    <t>M¸y tiÖn côt (®­êng kÝnh tiÖn tíi 6000mm, chiÒu dµi tiÖn tíi 3.2m)</t>
  </si>
  <si>
    <t>T§00.34B</t>
  </si>
  <si>
    <t>KiÓm tra mèi hµn thÐp trong hÇm b»ng chôp Xquang</t>
  </si>
  <si>
    <t>640</t>
  </si>
  <si>
    <t>ThÐp hép ViÖt §øc 50*100*1.8mm (CT3)</t>
  </si>
  <si>
    <t>456p</t>
  </si>
  <si>
    <t>M¸y n©ng thuû lùc 60Cv</t>
  </si>
  <si>
    <t>T§00.35A</t>
  </si>
  <si>
    <t>KiÓm tra siªu ©m mèi hµn thÐp ngoµi hë</t>
  </si>
  <si>
    <t>650</t>
  </si>
  <si>
    <t>Thang leo, tay vÞn vµ c¸c lo¹i thÐp èng kh¸c ®Ó lµm cÇu thang, lan can (CT3)</t>
  </si>
  <si>
    <t>458a</t>
  </si>
  <si>
    <t>M¸y mµi ph¼ng 7.5kw</t>
  </si>
  <si>
    <t>T§00.35B</t>
  </si>
  <si>
    <t xml:space="preserve">KiÓm tra siªu ©m mèi hµn thÐp trong hÇm </t>
  </si>
  <si>
    <t>680a</t>
  </si>
  <si>
    <t xml:space="preserve">Gio¨ng cao su ph¼ng 30*150mm </t>
  </si>
  <si>
    <t xml:space="preserve">M¸y ®o kiÓm tra c¸c lo¹i </t>
  </si>
  <si>
    <t>680b</t>
  </si>
  <si>
    <t xml:space="preserve">Gio¨ng cao su ph¼ng 12*70mm </t>
  </si>
  <si>
    <t>M¸y chôp Xray</t>
  </si>
  <si>
    <t>681a</t>
  </si>
  <si>
    <t>Gio¨ng cao su cöa van d¹ng ch÷ P th­êng f 60/20*140*20</t>
  </si>
  <si>
    <t xml:space="preserve">M¸y pha©n tÝch thµnh phÇn kim lo¹i </t>
  </si>
  <si>
    <t>681b</t>
  </si>
  <si>
    <t>Gio¨ng cao suÈc van d¹ng ch÷ P th­êng f 60/20*140*20 phñ Teflon</t>
  </si>
  <si>
    <t>M¸y dß siªu ©m</t>
  </si>
  <si>
    <t>750</t>
  </si>
  <si>
    <t>X¨ng 92 kh«ng ch×</t>
  </si>
  <si>
    <t>M¸y thö tõ (thÈm thÊu)</t>
  </si>
  <si>
    <t>Xót 0.2</t>
  </si>
  <si>
    <t>M¸y khoan tay</t>
  </si>
  <si>
    <t>Qu¹t th«ng giã 7,5 kW</t>
  </si>
  <si>
    <t>DÇu §izel</t>
  </si>
  <si>
    <t>DÇu xi lanh 11</t>
  </si>
  <si>
    <t xml:space="preserve">§¸ mµi </t>
  </si>
  <si>
    <t>Viªn</t>
  </si>
  <si>
    <t>780</t>
  </si>
  <si>
    <t>§Üa mµi kiÓu chæi s¾t</t>
  </si>
  <si>
    <t>C¸i</t>
  </si>
  <si>
    <t>813</t>
  </si>
  <si>
    <t>Phim ¶nh (0,1 x 0,35)m</t>
  </si>
  <si>
    <t>TÊm</t>
  </si>
  <si>
    <t>Ray P43</t>
  </si>
  <si>
    <t>Vßng bi SKF hoÆc FAG</t>
  </si>
  <si>
    <t>910a</t>
  </si>
  <si>
    <t>B¹c tù b«I tr¬n ACMK</t>
  </si>
  <si>
    <t>Phô lôc 12: B¶ng gi¸ nh©n c«ng phÇn l¾p ®Æt thiÕt bÞ</t>
  </si>
  <si>
    <t>(L­¬ng tèi thiÓu Ltt=540.000 ®ång/th¸ng)</t>
  </si>
  <si>
    <t xml:space="preserve">L­¬ng c¬ b¶n </t>
  </si>
  <si>
    <t xml:space="preserve">L­¬ng kÓ c¶ phô cÊp </t>
  </si>
  <si>
    <t>TiÒn l­¬ng A1.8 nhãm III</t>
  </si>
  <si>
    <t>301</t>
  </si>
  <si>
    <t>311</t>
  </si>
  <si>
    <t>312</t>
  </si>
  <si>
    <t>Ngµy c«ng bËc 2,1/7</t>
  </si>
  <si>
    <t>313</t>
  </si>
  <si>
    <t>Ngµy c«ng bËc 2,2/7</t>
  </si>
  <si>
    <t>314</t>
  </si>
  <si>
    <t>Ngµy c«ng bËc 2,3/7</t>
  </si>
  <si>
    <t>315</t>
  </si>
  <si>
    <t>Ngµy c«ng bËc 2,4/7</t>
  </si>
  <si>
    <t>316</t>
  </si>
  <si>
    <t>Ngµy c«ng bËc 2,5/7</t>
  </si>
  <si>
    <t>317</t>
  </si>
  <si>
    <t>Ngµy c«ng bËc 2,6/7</t>
  </si>
  <si>
    <t>318</t>
  </si>
  <si>
    <t>Ngµy c«ng bËc 2,7/7</t>
  </si>
  <si>
    <t>319</t>
  </si>
  <si>
    <t>Ngµy c«ng bËc 2,8/7</t>
  </si>
  <si>
    <t>320</t>
  </si>
  <si>
    <t>Ngµy c«ng bËc 2,9/7</t>
  </si>
  <si>
    <t>321</t>
  </si>
  <si>
    <t>322</t>
  </si>
  <si>
    <t>Ngµy c«ng bËc 3,1/7</t>
  </si>
  <si>
    <t>323</t>
  </si>
  <si>
    <t>Ngµy c«ng bËc 3,2/7</t>
  </si>
  <si>
    <t>324</t>
  </si>
  <si>
    <t>Ngµy c«ng bËc 3,3/7</t>
  </si>
  <si>
    <t>325</t>
  </si>
  <si>
    <t>Ngµy c«ng bËc 3,4/7</t>
  </si>
  <si>
    <t>326</t>
  </si>
  <si>
    <t>Ngµy c«ng bËc 3,5/7</t>
  </si>
  <si>
    <t>327</t>
  </si>
  <si>
    <t>Ngµy c«ng bËc 3,6/7</t>
  </si>
  <si>
    <t>328</t>
  </si>
  <si>
    <t>Ngµy c«ng bËc 3,7/7</t>
  </si>
  <si>
    <t>329</t>
  </si>
  <si>
    <t>Ngµy c«ng bËc 3,8/7</t>
  </si>
  <si>
    <t>Ngµy c«ng bËc 3,9/7</t>
  </si>
  <si>
    <t>331</t>
  </si>
  <si>
    <t>332</t>
  </si>
  <si>
    <t>Ngµy c«ng bËc 4,1/7</t>
  </si>
  <si>
    <t>333</t>
  </si>
  <si>
    <t>Ngµy c«ng bËc 4,2/7</t>
  </si>
  <si>
    <t>334</t>
  </si>
  <si>
    <t>Ngµy c«ng bËc 4,3/7</t>
  </si>
  <si>
    <t>335</t>
  </si>
  <si>
    <t>Ngµy c«ng bËc 4,4/7</t>
  </si>
  <si>
    <t>336</t>
  </si>
  <si>
    <t>Ngµy c«ng bËc 4,5/7</t>
  </si>
  <si>
    <t>337</t>
  </si>
  <si>
    <t>Ngµy c«ng bËc 4,6/7</t>
  </si>
  <si>
    <t>338</t>
  </si>
  <si>
    <t>Ngµy c«ng bËc 4,7/7</t>
  </si>
  <si>
    <t>339</t>
  </si>
  <si>
    <t>Ngµy c«ng bËc 4,8/7</t>
  </si>
  <si>
    <t>340</t>
  </si>
  <si>
    <t>Ngµy c«ng bËc 4,9/7</t>
  </si>
  <si>
    <t>341</t>
  </si>
  <si>
    <t>344</t>
  </si>
  <si>
    <t>Ngµy c«ng bËc 5,3/7</t>
  </si>
  <si>
    <t>345</t>
  </si>
  <si>
    <t>Ngµy c«ng bËc 5,4/7</t>
  </si>
  <si>
    <t>346</t>
  </si>
  <si>
    <t>Ngµy c«ng bËc 5,5/7</t>
  </si>
  <si>
    <t>351</t>
  </si>
  <si>
    <t>355</t>
  </si>
  <si>
    <t>Ngµy c«ng bËc 6,4/7</t>
  </si>
  <si>
    <t>356</t>
  </si>
  <si>
    <t>Ngµy c«ng bËc 6,5/7</t>
  </si>
  <si>
    <t>361</t>
  </si>
  <si>
    <t>b¶ng tÝnh l­¬ng ngµy c«ng thuû ®iÖn dèc c¸y</t>
  </si>
  <si>
    <t xml:space="preserve"> - Phô cÊp khu vùc: 0,2Ltt </t>
  </si>
  <si>
    <t xml:space="preserve"> - Phô cÊp l­u ®éng: 0,4Ltt </t>
  </si>
  <si>
    <t xml:space="preserve"> - Phô cÊp thu hót: 0,3 Lcb </t>
  </si>
  <si>
    <t xml:space="preserve"> - Phô cÊp kh«ng æn ®Þnh s¶n xuÊt: 0,15 Lcb </t>
  </si>
  <si>
    <t xml:space="preserve"> - L­¬ng phô (nghØ phÐp, tÕt, phÐp…): 0,12 Lcb </t>
  </si>
  <si>
    <t xml:space="preserve"> - Chi phÝ kho¸n trùc tiÕp cho ng­êi lao ®éng : 0,04 Lcb </t>
  </si>
  <si>
    <t>2. C«ng thøc l­¬ng:</t>
  </si>
  <si>
    <t>Lth=1,61Lcb + 0,6Ltt</t>
  </si>
  <si>
    <t>Lngµy =</t>
  </si>
  <si>
    <t>1,61Lcb + 0,6Ltt</t>
  </si>
  <si>
    <t>Ltt =</t>
  </si>
  <si>
    <t>(®ång)</t>
  </si>
  <si>
    <t xml:space="preserve">3. B¶ng l­¬ng ngµy c«ng A1.8 - Nhãm III: </t>
  </si>
  <si>
    <t>HÖ sè</t>
  </si>
  <si>
    <t>L­¬ng cÊp bËc</t>
  </si>
  <si>
    <t>Phô cÊp l­¬ng th¸ng</t>
  </si>
  <si>
    <t>L­¬ng kÓ c¶ phô cÊp</t>
  </si>
  <si>
    <t>Lth¸ng</t>
  </si>
  <si>
    <t>Lngµy</t>
  </si>
  <si>
    <t>0,61Lcb</t>
  </si>
  <si>
    <t>0,6Ltt</t>
  </si>
  <si>
    <t>L.th¸ng</t>
  </si>
  <si>
    <t>L.ngµy</t>
  </si>
  <si>
    <t xml:space="preserve">TÝnh l­¬ng chÕ t¹o thiÕt bÞ thuû c«ng víi c¸c chÕ ®é phô cÊp t¹i Hµ Néi </t>
  </si>
  <si>
    <t xml:space="preserve"> - Phô cÊp l­u ®éng: 0,2Ltt </t>
  </si>
  <si>
    <t xml:space="preserve"> -Phô cÊp kh«ng æn ®Þnh s¶n xuÊt : 0,1 Lcb </t>
  </si>
  <si>
    <t xml:space="preserve"> - L­¬ng phô, kho¸n: 0,16 Lcb </t>
  </si>
  <si>
    <t>Lth=1,26Lcb + 0,2Ltt</t>
  </si>
  <si>
    <t>1,26Lcb + 0,2Ltt</t>
  </si>
  <si>
    <t xml:space="preserve">3. B¶ng l­¬ng ngµy c«ng A1.6 - Nhãm II: (theo nghÞ ®Þnh sè 205/2004/N§-CP ngµy 14 th¸ng 12 n¨m 2004 cña ChÝnh phñ) </t>
  </si>
  <si>
    <t>0,26Lcb</t>
  </si>
  <si>
    <t>0,2Ltt</t>
  </si>
  <si>
    <t>PL.05. l­¬ng ngµy c«ng chÕ t¹o c¬ khÝ thuû c«ng                                                   thuû ®iÖn dèc c¸y</t>
  </si>
  <si>
    <t xml:space="preserve">Phô lôc 02: ®¬n gi¸ thiÕt bÞ cung cÊp vµ chÕ t¹o trong n­íc c«ng tr×nh thñy ®iÖn </t>
  </si>
  <si>
    <t>1. Nh÷ng kho¶n phô cÊp theo tiÒn l­¬ng h¹ng môc c«ng tr×nh thuû ®iÖn ®­îc h­ëng:</t>
  </si>
  <si>
    <t xml:space="preserve">PL.04. l­¬ng ngµy c«ng chÕ t¹o c¬ khÝ thuû c«ng thuû ®iÖn </t>
  </si>
  <si>
    <t>1. Nh÷ng kho¶n phô cÊp theo l­¬ng t¹i Hµ Néi phôc vô c«ng t¸c chÕ t¹o cho c«ng tr×nh thuû ®iÖn: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</si>
</sst>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##0.0"/>
  </numFmts>
  <fonts count="3">
    <font>
      <sz val="10"/>
      <name val="Arial"/>
      <family val="0"/>
    </font>
    <font>
      <sz val="10"/>
      <name val=".VnTime"/>
      <family val="2"/>
    </font>
    <font>
      <b/>
      <sz val="10"/>
      <color indexed="12"/>
      <name val=".VnTim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7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1.00390625" style="2" customWidth="1"/>
    <col min="2" max="2" width="25.421875" style="2" customWidth="1"/>
    <col min="3" max="3" width="9.140625" style="4" customWidth="1"/>
    <col min="4" max="16384" width="9.140625" style="2" customWidth="1"/>
  </cols>
  <sheetData>
    <row r="1" ht="12.75">
      <c r="A1" s="2" t="s">
        <v>539</v>
      </c>
    </row>
    <row r="2" spans="1:49" ht="12.75">
      <c r="A2" s="2" t="s">
        <v>0</v>
      </c>
      <c r="AI2" s="2" t="s">
        <v>1</v>
      </c>
      <c r="AP2" s="2" t="s">
        <v>2</v>
      </c>
      <c r="AW2" s="2" t="s">
        <v>3</v>
      </c>
    </row>
    <row r="3" spans="35:42" ht="12.75">
      <c r="AI3" s="2" t="s">
        <v>4</v>
      </c>
      <c r="AP3" s="2" t="s">
        <v>4</v>
      </c>
    </row>
    <row r="4" spans="1:51" ht="12.75">
      <c r="A4" s="2" t="s">
        <v>5</v>
      </c>
      <c r="B4" s="2" t="s">
        <v>6</v>
      </c>
      <c r="C4" s="4" t="s">
        <v>7</v>
      </c>
      <c r="D4" s="2" t="s">
        <v>8</v>
      </c>
      <c r="E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L4" s="2" t="s">
        <v>14</v>
      </c>
      <c r="N4" s="2" t="s">
        <v>15</v>
      </c>
      <c r="O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F4" s="2" t="s">
        <v>31</v>
      </c>
      <c r="AI4" s="2" t="s">
        <v>32</v>
      </c>
      <c r="AJ4" s="2" t="s">
        <v>33</v>
      </c>
      <c r="AK4" s="2" t="s">
        <v>7</v>
      </c>
      <c r="AL4" s="2" t="s">
        <v>34</v>
      </c>
      <c r="AM4" s="2" t="s">
        <v>35</v>
      </c>
      <c r="AP4" s="2" t="s">
        <v>32</v>
      </c>
      <c r="AQ4" s="2" t="s">
        <v>36</v>
      </c>
      <c r="AR4" s="2" t="s">
        <v>7</v>
      </c>
      <c r="AS4" s="2" t="s">
        <v>37</v>
      </c>
      <c r="AT4" s="2" t="s">
        <v>38</v>
      </c>
      <c r="AV4" s="2" t="s">
        <v>32</v>
      </c>
      <c r="AW4" s="2" t="s">
        <v>39</v>
      </c>
      <c r="AX4" s="2" t="s">
        <v>7</v>
      </c>
      <c r="AY4" s="2" t="s">
        <v>40</v>
      </c>
    </row>
    <row r="5" spans="5:52" ht="12.75">
      <c r="E5" s="2" t="s">
        <v>41</v>
      </c>
      <c r="F5" s="2" t="s">
        <v>42</v>
      </c>
      <c r="J5" s="2" t="s">
        <v>43</v>
      </c>
      <c r="K5" s="2" t="s">
        <v>44</v>
      </c>
      <c r="L5" s="2" t="s">
        <v>45</v>
      </c>
      <c r="M5" s="2" t="s">
        <v>44</v>
      </c>
      <c r="O5" s="2" t="s">
        <v>46</v>
      </c>
      <c r="P5" s="2" t="s">
        <v>47</v>
      </c>
      <c r="AI5" s="2" t="s">
        <v>48</v>
      </c>
      <c r="AJ5" s="2" t="s">
        <v>49</v>
      </c>
      <c r="AK5" s="2" t="s">
        <v>50</v>
      </c>
      <c r="AL5" s="2">
        <v>98000</v>
      </c>
      <c r="AP5" s="2" t="s">
        <v>51</v>
      </c>
      <c r="AQ5" s="2" t="s">
        <v>52</v>
      </c>
      <c r="AY5" s="2" t="s">
        <v>53</v>
      </c>
      <c r="AZ5" s="2" t="s">
        <v>54</v>
      </c>
    </row>
    <row r="6" spans="1:52" ht="12.75">
      <c r="A6" s="2">
        <v>1</v>
      </c>
      <c r="B6" s="2">
        <v>2</v>
      </c>
      <c r="C6" s="4">
        <v>3</v>
      </c>
      <c r="D6" s="2">
        <v>4</v>
      </c>
      <c r="E6" s="2">
        <v>5</v>
      </c>
      <c r="F6" s="2">
        <v>6</v>
      </c>
      <c r="G6" s="2" t="s">
        <v>55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 t="s">
        <v>56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 t="s">
        <v>57</v>
      </c>
      <c r="Z6" s="2" t="s">
        <v>58</v>
      </c>
      <c r="AA6" s="2" t="s">
        <v>59</v>
      </c>
      <c r="AB6" s="2" t="s">
        <v>60</v>
      </c>
      <c r="AC6" s="2" t="s">
        <v>61</v>
      </c>
      <c r="AD6" s="2" t="s">
        <v>62</v>
      </c>
      <c r="AI6" s="2" t="s">
        <v>63</v>
      </c>
      <c r="AJ6" s="2" t="s">
        <v>64</v>
      </c>
      <c r="AK6" s="2" t="s">
        <v>65</v>
      </c>
      <c r="AL6" s="2">
        <v>6900</v>
      </c>
      <c r="AP6" s="2" t="s">
        <v>66</v>
      </c>
      <c r="AQ6" s="2" t="s">
        <v>67</v>
      </c>
      <c r="AR6" s="2" t="s">
        <v>68</v>
      </c>
      <c r="AS6" s="2">
        <v>1.67</v>
      </c>
      <c r="AT6" s="2">
        <v>39880</v>
      </c>
      <c r="AV6" s="2">
        <v>187</v>
      </c>
      <c r="AW6" s="2" t="s">
        <v>69</v>
      </c>
      <c r="AX6" s="2" t="s">
        <v>70</v>
      </c>
      <c r="AY6" s="2">
        <v>198149</v>
      </c>
      <c r="AZ6" s="2">
        <v>1529494</v>
      </c>
    </row>
    <row r="7" spans="1:52" ht="38.25">
      <c r="A7" s="2" t="s">
        <v>71</v>
      </c>
      <c r="B7" s="3" t="s">
        <v>72</v>
      </c>
      <c r="C7" s="4" t="s">
        <v>73</v>
      </c>
      <c r="D7" s="2">
        <v>18520127</v>
      </c>
      <c r="E7" s="2">
        <v>1</v>
      </c>
      <c r="F7" s="2">
        <v>1</v>
      </c>
      <c r="G7" s="2">
        <f aca="true" t="shared" si="0" ref="G7:G37">+D7*E7*F7</f>
        <v>18520127</v>
      </c>
      <c r="H7" s="2">
        <v>0.5891</v>
      </c>
      <c r="I7" s="2">
        <v>10910670.8368</v>
      </c>
      <c r="J7" s="2">
        <v>9095</v>
      </c>
      <c r="K7" s="2" t="s">
        <v>74</v>
      </c>
      <c r="L7" s="2">
        <v>15610</v>
      </c>
      <c r="M7" s="2" t="s">
        <v>75</v>
      </c>
      <c r="N7" s="2">
        <f aca="true" t="shared" si="1" ref="N7:N36">+G7+H7*(L7-J7)*1000</f>
        <v>22358113.5</v>
      </c>
      <c r="O7" s="2">
        <v>0.1281</v>
      </c>
      <c r="P7" s="2">
        <v>22930928.36787</v>
      </c>
      <c r="Q7" s="2">
        <v>81446.9</v>
      </c>
      <c r="R7" s="2">
        <v>5</v>
      </c>
      <c r="T7" s="2">
        <v>184239.399</v>
      </c>
      <c r="U7" s="2">
        <v>288356.127</v>
      </c>
      <c r="V7" s="2">
        <v>83059</v>
      </c>
      <c r="W7" s="2">
        <v>197012.9</v>
      </c>
      <c r="X7" s="2">
        <v>12</v>
      </c>
      <c r="Y7" s="2">
        <f>+X7*W7</f>
        <v>2364154.8</v>
      </c>
      <c r="Z7" s="2">
        <f aca="true" t="shared" si="2" ref="Z7:Z37">P7+Q7*R7+R7*T7+S7*U7++V7*X7+Y7</f>
        <v>27620222.66287</v>
      </c>
      <c r="AA7" s="2">
        <f aca="true" t="shared" si="3" ref="AA7:AA37">+Z7*5.5%</f>
        <v>1519112.24645785</v>
      </c>
      <c r="AB7" s="2">
        <f aca="true" t="shared" si="4" ref="AB7:AB37">+SUM(Z7:AA7)*6%</f>
        <v>1748360.094559671</v>
      </c>
      <c r="AC7" s="2">
        <f aca="true" t="shared" si="5" ref="AC7:AC37">+(Z7+AA7+AB7)*5%</f>
        <v>1544384.750194376</v>
      </c>
      <c r="AD7" s="2">
        <f aca="true" t="shared" si="6" ref="AD7:AD37">AB7+AA7+Z7+AC7</f>
        <v>32432079.754081897</v>
      </c>
      <c r="AF7" s="2">
        <v>10910670.8368</v>
      </c>
      <c r="AI7" s="2" t="s">
        <v>76</v>
      </c>
      <c r="AJ7" s="2" t="s">
        <v>77</v>
      </c>
      <c r="AK7" s="2" t="s">
        <v>65</v>
      </c>
      <c r="AL7" s="2">
        <v>3779</v>
      </c>
      <c r="AP7" s="2" t="s">
        <v>78</v>
      </c>
      <c r="AQ7" s="2" t="s">
        <v>79</v>
      </c>
      <c r="AR7" s="2" t="s">
        <v>68</v>
      </c>
      <c r="AS7" s="2">
        <v>1.96</v>
      </c>
      <c r="AT7" s="2">
        <v>46205</v>
      </c>
      <c r="AV7" s="2">
        <v>188</v>
      </c>
      <c r="AW7" s="2" t="s">
        <v>80</v>
      </c>
      <c r="AX7" s="2" t="s">
        <v>70</v>
      </c>
      <c r="AY7" s="2">
        <v>147583</v>
      </c>
      <c r="AZ7" s="2">
        <v>1740350</v>
      </c>
    </row>
    <row r="8" spans="1:52" ht="51">
      <c r="A8" s="2" t="s">
        <v>81</v>
      </c>
      <c r="B8" s="3" t="s">
        <v>82</v>
      </c>
      <c r="C8" s="4" t="s">
        <v>73</v>
      </c>
      <c r="D8" s="2">
        <v>20953818.3</v>
      </c>
      <c r="E8" s="2">
        <v>1</v>
      </c>
      <c r="F8" s="2">
        <v>1</v>
      </c>
      <c r="G8" s="2">
        <f t="shared" si="0"/>
        <v>20953818.3</v>
      </c>
      <c r="H8" s="2">
        <v>0.6064</v>
      </c>
      <c r="I8" s="2">
        <v>12706599.4</v>
      </c>
      <c r="J8" s="2">
        <v>9095</v>
      </c>
      <c r="K8" s="2" t="s">
        <v>74</v>
      </c>
      <c r="L8" s="2">
        <v>15610</v>
      </c>
      <c r="M8" s="2" t="s">
        <v>75</v>
      </c>
      <c r="N8" s="2">
        <f t="shared" si="1"/>
        <v>24904514.3</v>
      </c>
      <c r="O8" s="2">
        <v>0.1294</v>
      </c>
      <c r="P8" s="2">
        <v>25549043.130084</v>
      </c>
      <c r="Q8" s="2">
        <v>81446.9</v>
      </c>
      <c r="R8" s="2">
        <v>5</v>
      </c>
      <c r="T8" s="2">
        <v>184239.399</v>
      </c>
      <c r="U8" s="2">
        <v>288356.127</v>
      </c>
      <c r="V8" s="2">
        <v>83059</v>
      </c>
      <c r="W8" s="2">
        <v>197012.9</v>
      </c>
      <c r="X8" s="2">
        <v>12</v>
      </c>
      <c r="Y8" s="2">
        <f aca="true" t="shared" si="7" ref="Y8:Y37">+X8*W8</f>
        <v>2364154.8</v>
      </c>
      <c r="Z8" s="2">
        <f t="shared" si="2"/>
        <v>30238337.425084002</v>
      </c>
      <c r="AA8" s="2">
        <f t="shared" si="3"/>
        <v>1663108.55837962</v>
      </c>
      <c r="AB8" s="2">
        <f t="shared" si="4"/>
        <v>1914086.7590078174</v>
      </c>
      <c r="AC8" s="2">
        <f t="shared" si="5"/>
        <v>1690776.6371235722</v>
      </c>
      <c r="AD8" s="2">
        <f t="shared" si="6"/>
        <v>35506309.37959501</v>
      </c>
      <c r="AF8" s="2">
        <v>12706599.4</v>
      </c>
      <c r="AI8" s="2" t="s">
        <v>83</v>
      </c>
      <c r="AJ8" s="2" t="s">
        <v>84</v>
      </c>
      <c r="AK8" s="2" t="s">
        <v>65</v>
      </c>
      <c r="AL8" s="2">
        <v>4616</v>
      </c>
      <c r="AP8" s="2" t="s">
        <v>85</v>
      </c>
      <c r="AQ8" s="2" t="s">
        <v>86</v>
      </c>
      <c r="AR8" s="2" t="s">
        <v>68</v>
      </c>
      <c r="AS8" s="2">
        <v>2.31</v>
      </c>
      <c r="AT8" s="2">
        <v>53837</v>
      </c>
      <c r="AV8" s="2">
        <v>189</v>
      </c>
      <c r="AW8" s="2" t="s">
        <v>87</v>
      </c>
      <c r="AX8" s="2" t="s">
        <v>70</v>
      </c>
      <c r="AY8" s="2">
        <v>210143</v>
      </c>
      <c r="AZ8" s="2">
        <v>3120989</v>
      </c>
    </row>
    <row r="9" spans="1:52" ht="12.75">
      <c r="A9" s="2" t="s">
        <v>88</v>
      </c>
      <c r="B9" s="3" t="s">
        <v>89</v>
      </c>
      <c r="C9" s="4" t="s">
        <v>73</v>
      </c>
      <c r="D9" s="2">
        <v>49234227.7</v>
      </c>
      <c r="E9" s="2">
        <v>1</v>
      </c>
      <c r="F9" s="2">
        <v>1</v>
      </c>
      <c r="G9" s="2">
        <f t="shared" si="0"/>
        <v>49234227.7</v>
      </c>
      <c r="H9" s="2">
        <v>0.7273</v>
      </c>
      <c r="I9" s="2">
        <v>35807145.3</v>
      </c>
      <c r="J9" s="2">
        <v>26167</v>
      </c>
      <c r="K9" s="2" t="s">
        <v>90</v>
      </c>
      <c r="L9" s="2">
        <v>26167</v>
      </c>
      <c r="M9" s="2" t="s">
        <v>90</v>
      </c>
      <c r="N9" s="2">
        <f t="shared" si="1"/>
        <v>49234227.7</v>
      </c>
      <c r="O9" s="2">
        <v>0.0682</v>
      </c>
      <c r="P9" s="2">
        <v>49905782.565828</v>
      </c>
      <c r="Q9" s="2">
        <v>81446.9</v>
      </c>
      <c r="T9" s="2">
        <v>184239.399</v>
      </c>
      <c r="U9" s="2">
        <v>288356.127</v>
      </c>
      <c r="V9" s="2">
        <v>83059</v>
      </c>
      <c r="W9" s="2">
        <v>197012.9</v>
      </c>
      <c r="Y9" s="2">
        <f t="shared" si="7"/>
        <v>0</v>
      </c>
      <c r="Z9" s="2">
        <f t="shared" si="2"/>
        <v>49905782.565828</v>
      </c>
      <c r="AA9" s="2">
        <f t="shared" si="3"/>
        <v>2744818.0411205404</v>
      </c>
      <c r="AB9" s="2">
        <f t="shared" si="4"/>
        <v>3159036.0364169125</v>
      </c>
      <c r="AC9" s="2">
        <f t="shared" si="5"/>
        <v>2790481.8321682727</v>
      </c>
      <c r="AD9" s="2">
        <f t="shared" si="6"/>
        <v>58600118.47553373</v>
      </c>
      <c r="AF9" s="2">
        <v>35807145.3</v>
      </c>
      <c r="AI9" s="2" t="s">
        <v>91</v>
      </c>
      <c r="AJ9" s="2" t="s">
        <v>92</v>
      </c>
      <c r="AK9" s="2" t="s">
        <v>65</v>
      </c>
      <c r="AL9" s="2">
        <v>10602</v>
      </c>
      <c r="AP9" s="2" t="s">
        <v>93</v>
      </c>
      <c r="AQ9" s="2" t="s">
        <v>94</v>
      </c>
      <c r="AR9" s="2" t="s">
        <v>68</v>
      </c>
      <c r="AS9" s="2">
        <v>2.71</v>
      </c>
      <c r="AT9" s="2">
        <v>62560</v>
      </c>
      <c r="AV9" s="2">
        <v>190</v>
      </c>
      <c r="AW9" s="2" t="s">
        <v>95</v>
      </c>
      <c r="AX9" s="2" t="s">
        <v>70</v>
      </c>
      <c r="AY9" s="2">
        <v>210143</v>
      </c>
      <c r="AZ9" s="2">
        <v>3675355</v>
      </c>
    </row>
    <row r="10" spans="1:52" ht="12.75">
      <c r="A10" s="2" t="s">
        <v>96</v>
      </c>
      <c r="B10" s="3" t="s">
        <v>97</v>
      </c>
      <c r="C10" s="4" t="s">
        <v>73</v>
      </c>
      <c r="D10" s="2">
        <v>23366461.6</v>
      </c>
      <c r="E10" s="2">
        <v>1</v>
      </c>
      <c r="F10" s="2">
        <v>1</v>
      </c>
      <c r="G10" s="2">
        <f>+D10*E10*F10</f>
        <v>23366461.6</v>
      </c>
      <c r="H10" s="2">
        <v>0.4456</v>
      </c>
      <c r="I10" s="2">
        <v>24721104.2</v>
      </c>
      <c r="J10" s="2">
        <v>9095</v>
      </c>
      <c r="K10" s="2" t="s">
        <v>74</v>
      </c>
      <c r="L10" s="2">
        <v>15610</v>
      </c>
      <c r="M10" s="2" t="s">
        <v>75</v>
      </c>
      <c r="N10" s="2">
        <f>+G10+H10*(L10-J10)*1000</f>
        <v>26269545.6</v>
      </c>
      <c r="O10" s="2">
        <v>0.1161</v>
      </c>
      <c r="P10" s="2">
        <v>26879524.448832</v>
      </c>
      <c r="Q10" s="2">
        <v>81446.9</v>
      </c>
      <c r="T10" s="2">
        <v>184239.399</v>
      </c>
      <c r="U10" s="2">
        <v>288356.127</v>
      </c>
      <c r="V10" s="2">
        <v>83059</v>
      </c>
      <c r="W10" s="2">
        <v>197012.9</v>
      </c>
      <c r="Y10" s="2">
        <f>+X10*W10</f>
        <v>0</v>
      </c>
      <c r="Z10" s="2">
        <f>P10+Q10*R10+R10*T10+S10*U10++V10*X10+Y10</f>
        <v>26879524.448832</v>
      </c>
      <c r="AA10" s="2">
        <f t="shared" si="3"/>
        <v>1478373.84468576</v>
      </c>
      <c r="AB10" s="2">
        <f>+SUM(Z10:AA10)*6%</f>
        <v>1701473.8976110655</v>
      </c>
      <c r="AC10" s="2">
        <f>+(Z10+AA10+AB10)*5%</f>
        <v>1502968.6095564414</v>
      </c>
      <c r="AD10" s="2">
        <f>AB10+AA10+Z10+AC10</f>
        <v>31562340.800685268</v>
      </c>
      <c r="AF10" s="2">
        <v>10410985.9</v>
      </c>
      <c r="AI10" s="2">
        <v>134</v>
      </c>
      <c r="AJ10" s="2" t="s">
        <v>98</v>
      </c>
      <c r="AK10" s="2" t="s">
        <v>99</v>
      </c>
      <c r="AL10" s="2">
        <v>5149</v>
      </c>
      <c r="AP10" s="2" t="s">
        <v>100</v>
      </c>
      <c r="AQ10" s="2" t="s">
        <v>101</v>
      </c>
      <c r="AR10" s="2" t="s">
        <v>68</v>
      </c>
      <c r="AS10" s="2">
        <v>3.19</v>
      </c>
      <c r="AT10" s="2">
        <v>73028</v>
      </c>
      <c r="AV10" s="2">
        <v>224</v>
      </c>
      <c r="AW10" s="2" t="s">
        <v>102</v>
      </c>
      <c r="AX10" s="2" t="s">
        <v>70</v>
      </c>
      <c r="AY10" s="2">
        <v>126865</v>
      </c>
      <c r="AZ10" s="2">
        <v>868020</v>
      </c>
    </row>
    <row r="11" spans="1:52" ht="12.75">
      <c r="A11" s="2" t="s">
        <v>103</v>
      </c>
      <c r="B11" s="3" t="s">
        <v>104</v>
      </c>
      <c r="C11" s="4" t="s">
        <v>73</v>
      </c>
      <c r="D11" s="2">
        <v>59019955.7</v>
      </c>
      <c r="E11" s="2">
        <v>1</v>
      </c>
      <c r="F11" s="2">
        <v>1</v>
      </c>
      <c r="G11" s="2">
        <f>+D11*E11*F11</f>
        <v>59019955.7</v>
      </c>
      <c r="H11" s="2">
        <v>0.5127</v>
      </c>
      <c r="I11" s="2">
        <v>17966270.8</v>
      </c>
      <c r="J11" s="2">
        <v>26167</v>
      </c>
      <c r="K11" s="2" t="s">
        <v>90</v>
      </c>
      <c r="L11" s="2">
        <v>26167</v>
      </c>
      <c r="M11" s="2" t="s">
        <v>90</v>
      </c>
      <c r="N11" s="2">
        <f>+G11+H11*(L11-J11)*1000</f>
        <v>59019955.7</v>
      </c>
      <c r="O11" s="2">
        <v>0.0557</v>
      </c>
      <c r="P11" s="2">
        <v>59677438.006498</v>
      </c>
      <c r="Q11" s="2">
        <v>81446.9</v>
      </c>
      <c r="T11" s="2">
        <v>184239.399</v>
      </c>
      <c r="V11" s="2">
        <v>83059</v>
      </c>
      <c r="W11" s="2">
        <v>197012.9</v>
      </c>
      <c r="Y11" s="2">
        <f>+X11*W11</f>
        <v>0</v>
      </c>
      <c r="Z11" s="2">
        <f>P11+Q11*R11+R11*T11+S11*U11++V11*X11+Y11</f>
        <v>59677438.006498</v>
      </c>
      <c r="AA11" s="2">
        <f t="shared" si="3"/>
        <v>3282259.09035739</v>
      </c>
      <c r="AB11" s="2">
        <f>+SUM(Z11:AA11)*6%</f>
        <v>3777581.8258113237</v>
      </c>
      <c r="AC11" s="2">
        <f>+(Z11+AA11+AB11)*5%</f>
        <v>3336863.946133336</v>
      </c>
      <c r="AD11" s="2">
        <f>AB11+AA11+Z11+AC11</f>
        <v>70074142.86880004</v>
      </c>
      <c r="AF11" s="2">
        <v>30256787.5</v>
      </c>
      <c r="AI11" s="2">
        <v>136</v>
      </c>
      <c r="AJ11" s="2" t="s">
        <v>105</v>
      </c>
      <c r="AK11" s="2" t="s">
        <v>106</v>
      </c>
      <c r="AL11" s="2">
        <v>35423</v>
      </c>
      <c r="AP11" s="2" t="s">
        <v>107</v>
      </c>
      <c r="AQ11" s="2" t="s">
        <v>108</v>
      </c>
      <c r="AR11" s="2" t="s">
        <v>68</v>
      </c>
      <c r="AS11" s="2">
        <v>3.74</v>
      </c>
      <c r="AT11" s="2">
        <v>85022</v>
      </c>
      <c r="AV11" s="2">
        <v>225</v>
      </c>
      <c r="AW11" s="2" t="s">
        <v>109</v>
      </c>
      <c r="AX11" s="2" t="s">
        <v>70</v>
      </c>
      <c r="AY11" s="2">
        <v>126865</v>
      </c>
      <c r="AZ11" s="2">
        <v>1072695</v>
      </c>
    </row>
    <row r="12" spans="1:52" ht="12.75">
      <c r="A12" s="2" t="s">
        <v>110</v>
      </c>
      <c r="B12" s="3" t="s">
        <v>111</v>
      </c>
      <c r="C12" s="4" t="s">
        <v>73</v>
      </c>
      <c r="D12" s="2">
        <v>34060161.6</v>
      </c>
      <c r="E12" s="2">
        <v>1</v>
      </c>
      <c r="F12" s="2">
        <v>1</v>
      </c>
      <c r="G12" s="2">
        <f t="shared" si="0"/>
        <v>34060161.6</v>
      </c>
      <c r="H12" s="2">
        <v>0.7258</v>
      </c>
      <c r="I12" s="2">
        <v>24721104.2</v>
      </c>
      <c r="J12" s="2">
        <v>26167</v>
      </c>
      <c r="K12" s="2" t="s">
        <v>90</v>
      </c>
      <c r="L12" s="2">
        <v>26167</v>
      </c>
      <c r="M12" s="2" t="s">
        <v>90</v>
      </c>
      <c r="N12" s="2">
        <f t="shared" si="1"/>
        <v>34060161.6</v>
      </c>
      <c r="O12" s="2">
        <v>0.0901</v>
      </c>
      <c r="P12" s="2">
        <v>34673925.712032005</v>
      </c>
      <c r="Q12" s="2">
        <v>81446.9</v>
      </c>
      <c r="T12" s="2">
        <v>184239.399</v>
      </c>
      <c r="U12" s="2">
        <v>288356.127</v>
      </c>
      <c r="V12" s="2">
        <v>83059</v>
      </c>
      <c r="W12" s="2">
        <v>197012.9</v>
      </c>
      <c r="Y12" s="2">
        <f t="shared" si="7"/>
        <v>0</v>
      </c>
      <c r="Z12" s="2">
        <f t="shared" si="2"/>
        <v>34673925.712032005</v>
      </c>
      <c r="AA12" s="2">
        <f t="shared" si="3"/>
        <v>1907065.9141617604</v>
      </c>
      <c r="AB12" s="2">
        <f t="shared" si="4"/>
        <v>2194859.4975716257</v>
      </c>
      <c r="AC12" s="2">
        <f t="shared" si="5"/>
        <v>1938792.5561882695</v>
      </c>
      <c r="AD12" s="2">
        <f t="shared" si="6"/>
        <v>40714643.679953665</v>
      </c>
      <c r="AF12" s="2">
        <v>24721104.2</v>
      </c>
      <c r="AI12" s="2">
        <v>225</v>
      </c>
      <c r="AJ12" s="2" t="s">
        <v>112</v>
      </c>
      <c r="AK12" s="2" t="s">
        <v>113</v>
      </c>
      <c r="AL12" s="2">
        <v>1112</v>
      </c>
      <c r="AP12" s="2" t="s">
        <v>114</v>
      </c>
      <c r="AQ12" s="2" t="s">
        <v>115</v>
      </c>
      <c r="AR12" s="2" t="s">
        <v>68</v>
      </c>
      <c r="AS12" s="2">
        <v>4.4</v>
      </c>
      <c r="AT12" s="2">
        <v>99415</v>
      </c>
      <c r="AV12" s="2">
        <v>226</v>
      </c>
      <c r="AW12" s="2" t="s">
        <v>116</v>
      </c>
      <c r="AX12" s="2" t="s">
        <v>70</v>
      </c>
      <c r="AY12" s="2">
        <v>138860</v>
      </c>
      <c r="AZ12" s="2">
        <v>1234028</v>
      </c>
    </row>
    <row r="13" spans="1:52" ht="51">
      <c r="A13" s="2" t="s">
        <v>117</v>
      </c>
      <c r="B13" s="3" t="s">
        <v>118</v>
      </c>
      <c r="C13" s="4" t="s">
        <v>73</v>
      </c>
      <c r="D13" s="2">
        <v>27515007.9</v>
      </c>
      <c r="E13" s="2">
        <v>1</v>
      </c>
      <c r="F13" s="2">
        <v>1</v>
      </c>
      <c r="G13" s="2">
        <f t="shared" si="0"/>
        <v>27515007.9</v>
      </c>
      <c r="H13" s="2">
        <v>0.653</v>
      </c>
      <c r="I13" s="2">
        <v>17966270.8</v>
      </c>
      <c r="J13" s="2">
        <v>9095</v>
      </c>
      <c r="K13" s="2" t="s">
        <v>74</v>
      </c>
      <c r="L13" s="2">
        <v>15610</v>
      </c>
      <c r="M13" s="2" t="s">
        <v>75</v>
      </c>
      <c r="N13" s="2">
        <f t="shared" si="1"/>
        <v>31769302.9</v>
      </c>
      <c r="O13" s="2">
        <v>0.1062</v>
      </c>
      <c r="P13" s="2">
        <v>32444082.893595997</v>
      </c>
      <c r="Q13" s="2">
        <v>81446.9</v>
      </c>
      <c r="T13" s="2">
        <v>184239.399</v>
      </c>
      <c r="V13" s="2">
        <v>83059</v>
      </c>
      <c r="W13" s="2">
        <v>197012.9</v>
      </c>
      <c r="Y13" s="2">
        <f t="shared" si="7"/>
        <v>0</v>
      </c>
      <c r="Z13" s="2">
        <f t="shared" si="2"/>
        <v>32444082.893595997</v>
      </c>
      <c r="AA13" s="2">
        <f t="shared" si="3"/>
        <v>1784424.5591477798</v>
      </c>
      <c r="AB13" s="2">
        <f t="shared" si="4"/>
        <v>2053710.4471646266</v>
      </c>
      <c r="AC13" s="2">
        <f t="shared" si="5"/>
        <v>1814110.8949954202</v>
      </c>
      <c r="AD13" s="2">
        <f t="shared" si="6"/>
        <v>38096328.79490382</v>
      </c>
      <c r="AF13" s="2">
        <v>17966270.8</v>
      </c>
      <c r="AI13" s="2">
        <v>230</v>
      </c>
      <c r="AJ13" s="2" t="s">
        <v>119</v>
      </c>
      <c r="AK13" s="2" t="s">
        <v>65</v>
      </c>
      <c r="AL13" s="2">
        <v>5100</v>
      </c>
      <c r="AP13" s="2" t="s">
        <v>120</v>
      </c>
      <c r="AQ13" s="2" t="s">
        <v>121</v>
      </c>
      <c r="AV13" s="2">
        <v>227</v>
      </c>
      <c r="AW13" s="2" t="s">
        <v>122</v>
      </c>
      <c r="AX13" s="2" t="s">
        <v>70</v>
      </c>
      <c r="AY13" s="2">
        <v>153253</v>
      </c>
      <c r="AZ13" s="2">
        <v>1622414</v>
      </c>
    </row>
    <row r="14" spans="1:52" ht="38.25">
      <c r="A14" s="2" t="s">
        <v>123</v>
      </c>
      <c r="B14" s="3" t="s">
        <v>124</v>
      </c>
      <c r="C14" s="4" t="s">
        <v>73</v>
      </c>
      <c r="D14" s="2">
        <v>21419803.6</v>
      </c>
      <c r="E14" s="2">
        <v>1</v>
      </c>
      <c r="F14" s="2">
        <v>1</v>
      </c>
      <c r="G14" s="2">
        <f t="shared" si="0"/>
        <v>21419803.6</v>
      </c>
      <c r="H14" s="2">
        <v>0.5965</v>
      </c>
      <c r="I14" s="2">
        <v>12777388.4</v>
      </c>
      <c r="J14" s="2">
        <v>9095</v>
      </c>
      <c r="K14" s="2" t="s">
        <v>74</v>
      </c>
      <c r="L14" s="2">
        <v>15610</v>
      </c>
      <c r="M14" s="2" t="s">
        <v>75</v>
      </c>
      <c r="N14" s="2">
        <f t="shared" si="1"/>
        <v>25306001.1</v>
      </c>
      <c r="O14" s="2">
        <v>0.095</v>
      </c>
      <c r="P14" s="2">
        <v>25786815.1209</v>
      </c>
      <c r="Q14" s="2">
        <v>81446.9</v>
      </c>
      <c r="R14" s="2">
        <v>5</v>
      </c>
      <c r="T14" s="2">
        <v>184239.399</v>
      </c>
      <c r="U14" s="2">
        <v>288356.127</v>
      </c>
      <c r="V14" s="2">
        <v>83059</v>
      </c>
      <c r="W14" s="2">
        <v>197012.9</v>
      </c>
      <c r="X14" s="2">
        <v>12</v>
      </c>
      <c r="Y14" s="2">
        <f t="shared" si="7"/>
        <v>2364154.8</v>
      </c>
      <c r="Z14" s="2">
        <f t="shared" si="2"/>
        <v>30476109.415900003</v>
      </c>
      <c r="AA14" s="2">
        <f t="shared" si="3"/>
        <v>1676186.0178745002</v>
      </c>
      <c r="AB14" s="2">
        <f t="shared" si="4"/>
        <v>1929137.7260264703</v>
      </c>
      <c r="AC14" s="2">
        <f t="shared" si="5"/>
        <v>1704071.6579900489</v>
      </c>
      <c r="AD14" s="2">
        <f t="shared" si="6"/>
        <v>35785504.81779102</v>
      </c>
      <c r="AF14" s="2">
        <v>12777388.4</v>
      </c>
      <c r="AI14" s="2" t="s">
        <v>125</v>
      </c>
      <c r="AJ14" s="2" t="s">
        <v>126</v>
      </c>
      <c r="AK14" s="2" t="s">
        <v>50</v>
      </c>
      <c r="AL14" s="2">
        <v>1400000</v>
      </c>
      <c r="AQ14" s="2" t="s">
        <v>127</v>
      </c>
      <c r="AV14" s="2">
        <v>228</v>
      </c>
      <c r="AW14" s="2" t="s">
        <v>128</v>
      </c>
      <c r="AX14" s="2" t="s">
        <v>70</v>
      </c>
      <c r="AY14" s="2">
        <v>138860</v>
      </c>
      <c r="AZ14" s="2">
        <v>421037</v>
      </c>
    </row>
    <row r="15" spans="1:52" ht="51">
      <c r="A15" s="2" t="s">
        <v>129</v>
      </c>
      <c r="B15" s="3" t="s">
        <v>130</v>
      </c>
      <c r="C15" s="4" t="s">
        <v>73</v>
      </c>
      <c r="D15" s="2">
        <v>19612301.7</v>
      </c>
      <c r="E15" s="2">
        <v>1</v>
      </c>
      <c r="F15" s="2">
        <v>1</v>
      </c>
      <c r="G15" s="2">
        <f>+D15*E15*F15</f>
        <v>19612301.7</v>
      </c>
      <c r="H15" s="2">
        <v>0.6063</v>
      </c>
      <c r="I15" s="2">
        <v>11891543.3</v>
      </c>
      <c r="J15" s="2">
        <v>9095</v>
      </c>
      <c r="K15" s="2" t="s">
        <v>74</v>
      </c>
      <c r="L15" s="2">
        <v>15610</v>
      </c>
      <c r="M15" s="2" t="s">
        <v>75</v>
      </c>
      <c r="N15" s="2">
        <f>+G15+H15*(L15-J15)*1000</f>
        <v>23562346.2</v>
      </c>
      <c r="O15" s="2">
        <v>0.1106</v>
      </c>
      <c r="P15" s="2">
        <v>24083545.297943998</v>
      </c>
      <c r="Q15" s="2">
        <v>81446.9</v>
      </c>
      <c r="R15" s="2">
        <v>5</v>
      </c>
      <c r="T15" s="2">
        <v>184239.399</v>
      </c>
      <c r="U15" s="2">
        <v>288356.127</v>
      </c>
      <c r="V15" s="2">
        <v>83059</v>
      </c>
      <c r="W15" s="2">
        <v>197012.9</v>
      </c>
      <c r="X15" s="2">
        <v>12</v>
      </c>
      <c r="Y15" s="2">
        <f>+X15*W15</f>
        <v>2364154.8</v>
      </c>
      <c r="Z15" s="2">
        <f>P15+Q15*R15+R15*T15+S15*U15++V15*X15+Y15</f>
        <v>28772839.592944</v>
      </c>
      <c r="AA15" s="2">
        <f t="shared" si="3"/>
        <v>1582506.17761192</v>
      </c>
      <c r="AB15" s="2">
        <f>+SUM(Z15:AA15)*6%</f>
        <v>1821320.7462333553</v>
      </c>
      <c r="AC15" s="2">
        <f>+(Z15+AA15+AB15)*5%</f>
        <v>1608833.3258394639</v>
      </c>
      <c r="AD15" s="2">
        <f>AB15+AA15+Z15+AC15</f>
        <v>33785499.84262874</v>
      </c>
      <c r="AF15" s="2">
        <v>11891543.3</v>
      </c>
      <c r="AI15" s="2" t="s">
        <v>131</v>
      </c>
      <c r="AJ15" s="2" t="s">
        <v>132</v>
      </c>
      <c r="AK15" s="2" t="s">
        <v>133</v>
      </c>
      <c r="AL15" s="2">
        <v>13750</v>
      </c>
      <c r="AP15" s="2">
        <v>1</v>
      </c>
      <c r="AQ15" s="2" t="s">
        <v>134</v>
      </c>
      <c r="AR15" s="2" t="s">
        <v>68</v>
      </c>
      <c r="AS15" s="2">
        <v>2.18</v>
      </c>
      <c r="AT15" s="2">
        <v>51002</v>
      </c>
      <c r="AV15" s="2">
        <v>229</v>
      </c>
      <c r="AW15" s="2" t="s">
        <v>135</v>
      </c>
      <c r="AX15" s="2" t="s">
        <v>70</v>
      </c>
      <c r="AY15" s="2">
        <v>138860</v>
      </c>
      <c r="AZ15" s="2">
        <v>447257</v>
      </c>
    </row>
    <row r="16" spans="1:52" ht="38.25">
      <c r="A16" s="2" t="s">
        <v>136</v>
      </c>
      <c r="B16" s="3" t="s">
        <v>137</v>
      </c>
      <c r="C16" s="4" t="s">
        <v>73</v>
      </c>
      <c r="D16" s="2">
        <v>23645164.3</v>
      </c>
      <c r="E16" s="2">
        <v>1</v>
      </c>
      <c r="F16" s="2">
        <v>1</v>
      </c>
      <c r="G16" s="2">
        <f t="shared" si="0"/>
        <v>23645164.3</v>
      </c>
      <c r="H16" s="2">
        <v>0.6415</v>
      </c>
      <c r="I16" s="2">
        <v>11891543.3</v>
      </c>
      <c r="J16" s="2">
        <v>9095</v>
      </c>
      <c r="K16" s="2" t="s">
        <v>74</v>
      </c>
      <c r="L16" s="2">
        <v>15610</v>
      </c>
      <c r="M16" s="2" t="s">
        <v>75</v>
      </c>
      <c r="N16" s="2">
        <f t="shared" si="1"/>
        <v>27824536.8</v>
      </c>
      <c r="O16" s="2">
        <v>0.109</v>
      </c>
      <c r="P16" s="2">
        <v>28431111.70224</v>
      </c>
      <c r="Q16" s="2">
        <v>81446.9</v>
      </c>
      <c r="R16" s="2">
        <v>5</v>
      </c>
      <c r="T16" s="2">
        <v>184239.399</v>
      </c>
      <c r="U16" s="2">
        <v>288356.127</v>
      </c>
      <c r="V16" s="2">
        <v>83059</v>
      </c>
      <c r="W16" s="2">
        <v>197012.9</v>
      </c>
      <c r="X16" s="2">
        <v>12</v>
      </c>
      <c r="Y16" s="2">
        <f t="shared" si="7"/>
        <v>2364154.8</v>
      </c>
      <c r="Z16" s="2">
        <f t="shared" si="2"/>
        <v>33120405.997240003</v>
      </c>
      <c r="AA16" s="2">
        <f t="shared" si="3"/>
        <v>1821622.3298482</v>
      </c>
      <c r="AB16" s="2">
        <f t="shared" si="4"/>
        <v>2096521.6996252923</v>
      </c>
      <c r="AC16" s="2">
        <f t="shared" si="5"/>
        <v>1851927.501335675</v>
      </c>
      <c r="AD16" s="2">
        <f t="shared" si="6"/>
        <v>38890477.52804917</v>
      </c>
      <c r="AF16" s="2">
        <v>15168583.4</v>
      </c>
      <c r="AI16" s="2" t="s">
        <v>138</v>
      </c>
      <c r="AJ16" s="2" t="s">
        <v>139</v>
      </c>
      <c r="AK16" s="2" t="s">
        <v>65</v>
      </c>
      <c r="AL16" s="2">
        <v>9363</v>
      </c>
      <c r="AP16" s="2">
        <v>2</v>
      </c>
      <c r="AQ16" s="2" t="s">
        <v>140</v>
      </c>
      <c r="AR16" s="2" t="s">
        <v>68</v>
      </c>
      <c r="AS16" s="2">
        <v>2.57</v>
      </c>
      <c r="AT16" s="2">
        <v>59507</v>
      </c>
      <c r="AV16" s="2">
        <v>230</v>
      </c>
      <c r="AW16" s="2" t="s">
        <v>141</v>
      </c>
      <c r="AX16" s="2" t="s">
        <v>70</v>
      </c>
      <c r="AY16" s="2">
        <v>138860</v>
      </c>
      <c r="AZ16" s="2">
        <v>496826</v>
      </c>
    </row>
    <row r="17" spans="1:52" ht="25.5">
      <c r="A17" s="2" t="s">
        <v>142</v>
      </c>
      <c r="B17" s="3" t="s">
        <v>143</v>
      </c>
      <c r="C17" s="4" t="s">
        <v>73</v>
      </c>
      <c r="D17" s="2">
        <v>18067741.8</v>
      </c>
      <c r="E17" s="2">
        <v>1</v>
      </c>
      <c r="F17" s="2">
        <v>1</v>
      </c>
      <c r="G17" s="2">
        <f t="shared" si="0"/>
        <v>18067741.8</v>
      </c>
      <c r="H17" s="2">
        <v>0.5294</v>
      </c>
      <c r="I17" s="2">
        <v>9565862.5</v>
      </c>
      <c r="J17" s="2">
        <v>9095</v>
      </c>
      <c r="K17" s="2" t="s">
        <v>74</v>
      </c>
      <c r="L17" s="2">
        <v>15610</v>
      </c>
      <c r="M17" s="2" t="s">
        <v>75</v>
      </c>
      <c r="N17" s="2">
        <f t="shared" si="1"/>
        <v>21516782.8</v>
      </c>
      <c r="O17" s="2">
        <v>0.1313</v>
      </c>
      <c r="P17" s="2">
        <v>22081813.516328</v>
      </c>
      <c r="Q17" s="2">
        <v>81446.9</v>
      </c>
      <c r="R17" s="2">
        <v>5</v>
      </c>
      <c r="S17" s="2">
        <v>3</v>
      </c>
      <c r="T17" s="2">
        <v>184239.399</v>
      </c>
      <c r="U17" s="2">
        <v>288356.127</v>
      </c>
      <c r="V17" s="2">
        <v>83059</v>
      </c>
      <c r="W17" s="2">
        <v>197012.9</v>
      </c>
      <c r="X17" s="2">
        <v>12</v>
      </c>
      <c r="Y17" s="2">
        <f t="shared" si="7"/>
        <v>2364154.8</v>
      </c>
      <c r="Z17" s="2">
        <f t="shared" si="2"/>
        <v>27636176.192328002</v>
      </c>
      <c r="AA17" s="2">
        <f t="shared" si="3"/>
        <v>1519989.6905780402</v>
      </c>
      <c r="AB17" s="2">
        <f t="shared" si="4"/>
        <v>1749369.9529743625</v>
      </c>
      <c r="AC17" s="2">
        <f t="shared" si="5"/>
        <v>1545276.7917940204</v>
      </c>
      <c r="AD17" s="2">
        <f t="shared" si="6"/>
        <v>32450812.627674427</v>
      </c>
      <c r="AF17" s="2">
        <v>9565862.5</v>
      </c>
      <c r="AI17" s="2" t="s">
        <v>144</v>
      </c>
      <c r="AJ17" s="2" t="s">
        <v>145</v>
      </c>
      <c r="AK17" s="2" t="s">
        <v>65</v>
      </c>
      <c r="AL17" s="2">
        <v>10000</v>
      </c>
      <c r="AP17" s="2">
        <v>3</v>
      </c>
      <c r="AQ17" s="2" t="s">
        <v>146</v>
      </c>
      <c r="AR17" s="2" t="s">
        <v>68</v>
      </c>
      <c r="AS17" s="2">
        <v>3.05</v>
      </c>
      <c r="AT17" s="2">
        <v>69975</v>
      </c>
      <c r="AV17" s="2">
        <v>231</v>
      </c>
      <c r="AW17" s="2" t="s">
        <v>147</v>
      </c>
      <c r="AX17" s="2" t="s">
        <v>70</v>
      </c>
      <c r="AY17" s="2">
        <v>153253</v>
      </c>
      <c r="AZ17" s="2">
        <v>582822</v>
      </c>
    </row>
    <row r="18" spans="1:52" ht="63.75">
      <c r="A18" s="2" t="s">
        <v>148</v>
      </c>
      <c r="B18" s="3" t="s">
        <v>149</v>
      </c>
      <c r="C18" s="4" t="s">
        <v>73</v>
      </c>
      <c r="D18" s="2">
        <v>25064454.6</v>
      </c>
      <c r="E18" s="2">
        <v>1</v>
      </c>
      <c r="F18" s="2">
        <v>1</v>
      </c>
      <c r="G18" s="2">
        <f t="shared" si="0"/>
        <v>25064454.6</v>
      </c>
      <c r="H18" s="2">
        <v>0.6365</v>
      </c>
      <c r="I18" s="2">
        <v>15952908</v>
      </c>
      <c r="J18" s="2">
        <v>9095</v>
      </c>
      <c r="K18" s="2" t="s">
        <v>74</v>
      </c>
      <c r="L18" s="2">
        <v>15610</v>
      </c>
      <c r="M18" s="2" t="s">
        <v>75</v>
      </c>
      <c r="N18" s="2">
        <f t="shared" si="1"/>
        <v>29211252.1</v>
      </c>
      <c r="O18" s="2">
        <v>0.102</v>
      </c>
      <c r="P18" s="2">
        <v>29807161.64284</v>
      </c>
      <c r="Q18" s="2">
        <v>81446.9</v>
      </c>
      <c r="R18" s="2">
        <v>5</v>
      </c>
      <c r="S18" s="2">
        <v>3</v>
      </c>
      <c r="T18" s="2">
        <v>184239.399</v>
      </c>
      <c r="U18" s="2">
        <v>288356.127</v>
      </c>
      <c r="V18" s="2">
        <v>83059</v>
      </c>
      <c r="W18" s="2">
        <v>197012.9</v>
      </c>
      <c r="X18" s="2">
        <v>12</v>
      </c>
      <c r="Y18" s="2">
        <f t="shared" si="7"/>
        <v>2364154.8</v>
      </c>
      <c r="Z18" s="2">
        <f t="shared" si="2"/>
        <v>35361524.318840005</v>
      </c>
      <c r="AA18" s="2">
        <f t="shared" si="3"/>
        <v>1944883.8375362002</v>
      </c>
      <c r="AB18" s="2">
        <f t="shared" si="4"/>
        <v>2238384.4893825725</v>
      </c>
      <c r="AC18" s="2">
        <f t="shared" si="5"/>
        <v>1977239.632287939</v>
      </c>
      <c r="AD18" s="2">
        <f t="shared" si="6"/>
        <v>41522032.27804672</v>
      </c>
      <c r="AF18" s="2">
        <v>15952908</v>
      </c>
      <c r="AI18" s="2" t="s">
        <v>150</v>
      </c>
      <c r="AJ18" s="2" t="s">
        <v>151</v>
      </c>
      <c r="AK18" s="2" t="s">
        <v>65</v>
      </c>
      <c r="AL18" s="2">
        <v>57834</v>
      </c>
      <c r="AP18" s="2">
        <v>4</v>
      </c>
      <c r="AQ18" s="2" t="s">
        <v>152</v>
      </c>
      <c r="AR18" s="2" t="s">
        <v>68</v>
      </c>
      <c r="AS18" s="2">
        <v>3.6</v>
      </c>
      <c r="AT18" s="2">
        <v>81969</v>
      </c>
      <c r="AV18" s="2">
        <v>392</v>
      </c>
      <c r="AW18" s="2" t="s">
        <v>153</v>
      </c>
      <c r="AX18" s="2" t="s">
        <v>70</v>
      </c>
      <c r="AY18" s="2">
        <v>62560</v>
      </c>
      <c r="AZ18" s="2">
        <v>675530</v>
      </c>
    </row>
    <row r="19" spans="1:52" ht="25.5">
      <c r="A19" s="2" t="s">
        <v>154</v>
      </c>
      <c r="B19" s="3" t="s">
        <v>155</v>
      </c>
      <c r="C19" s="4" t="s">
        <v>73</v>
      </c>
      <c r="D19" s="2">
        <v>25206606.8</v>
      </c>
      <c r="E19" s="2">
        <v>1</v>
      </c>
      <c r="F19" s="2">
        <v>1</v>
      </c>
      <c r="G19" s="2">
        <f t="shared" si="0"/>
        <v>25206606.8</v>
      </c>
      <c r="H19" s="2">
        <v>0.6339</v>
      </c>
      <c r="I19" s="2">
        <v>15979176.1</v>
      </c>
      <c r="J19" s="2">
        <v>10487</v>
      </c>
      <c r="K19" s="2" t="s">
        <v>156</v>
      </c>
      <c r="L19" s="2">
        <v>14181</v>
      </c>
      <c r="M19" s="2" t="s">
        <v>156</v>
      </c>
      <c r="N19" s="2">
        <f t="shared" si="1"/>
        <v>27548233.400000002</v>
      </c>
      <c r="O19" s="2">
        <v>0.0941</v>
      </c>
      <c r="P19" s="2">
        <v>28066691.152588002</v>
      </c>
      <c r="Q19" s="2">
        <v>81446.9</v>
      </c>
      <c r="R19" s="2">
        <v>5</v>
      </c>
      <c r="T19" s="2">
        <v>184239.399</v>
      </c>
      <c r="U19" s="2">
        <v>288356.127</v>
      </c>
      <c r="V19" s="2">
        <v>83059</v>
      </c>
      <c r="W19" s="2">
        <v>197012.9</v>
      </c>
      <c r="X19" s="2">
        <v>10</v>
      </c>
      <c r="Y19" s="2">
        <f t="shared" si="7"/>
        <v>1970129</v>
      </c>
      <c r="Z19" s="2">
        <f t="shared" si="2"/>
        <v>32195841.647588003</v>
      </c>
      <c r="AA19" s="2">
        <f t="shared" si="3"/>
        <v>1770771.2906173402</v>
      </c>
      <c r="AB19" s="2">
        <f t="shared" si="4"/>
        <v>2037996.7762923208</v>
      </c>
      <c r="AC19" s="2">
        <f t="shared" si="5"/>
        <v>1800230.4857248836</v>
      </c>
      <c r="AD19" s="2">
        <f t="shared" si="6"/>
        <v>37804840.200222544</v>
      </c>
      <c r="AF19" s="2">
        <v>15979176.1</v>
      </c>
      <c r="AI19" s="2">
        <v>317</v>
      </c>
      <c r="AJ19" s="2" t="s">
        <v>157</v>
      </c>
      <c r="AK19" s="2" t="s">
        <v>158</v>
      </c>
      <c r="AL19" s="2">
        <v>932</v>
      </c>
      <c r="AQ19" s="2" t="s">
        <v>159</v>
      </c>
      <c r="AV19" s="2">
        <v>393</v>
      </c>
      <c r="AW19" s="2" t="s">
        <v>160</v>
      </c>
      <c r="AX19" s="2" t="s">
        <v>70</v>
      </c>
      <c r="AY19" s="2">
        <v>62560</v>
      </c>
      <c r="AZ19" s="2">
        <v>1031907</v>
      </c>
    </row>
    <row r="20" spans="1:52" ht="25.5">
      <c r="A20" s="2" t="s">
        <v>161</v>
      </c>
      <c r="B20" s="3" t="s">
        <v>162</v>
      </c>
      <c r="C20" s="4" t="s">
        <v>73</v>
      </c>
      <c r="D20" s="2">
        <v>18312486.2</v>
      </c>
      <c r="E20" s="2">
        <v>1</v>
      </c>
      <c r="F20" s="2">
        <v>1</v>
      </c>
      <c r="G20" s="2">
        <f t="shared" si="0"/>
        <v>18312486.2</v>
      </c>
      <c r="H20" s="2">
        <v>0.4735</v>
      </c>
      <c r="I20" s="2">
        <v>8671552</v>
      </c>
      <c r="J20" s="2">
        <v>26167</v>
      </c>
      <c r="K20" s="2" t="s">
        <v>90</v>
      </c>
      <c r="L20" s="2">
        <v>26167</v>
      </c>
      <c r="M20" s="2" t="s">
        <v>90</v>
      </c>
      <c r="N20" s="2">
        <f t="shared" si="1"/>
        <v>18312486.2</v>
      </c>
      <c r="O20" s="2">
        <v>0.1407</v>
      </c>
      <c r="P20" s="2">
        <v>18827799.561668</v>
      </c>
      <c r="Q20" s="2">
        <v>81446.9</v>
      </c>
      <c r="R20" s="2">
        <v>5</v>
      </c>
      <c r="T20" s="2">
        <v>184239.399</v>
      </c>
      <c r="V20" s="2">
        <v>83059</v>
      </c>
      <c r="W20" s="2">
        <v>197012.9</v>
      </c>
      <c r="X20" s="2">
        <v>10</v>
      </c>
      <c r="Y20" s="2">
        <f t="shared" si="7"/>
        <v>1970129</v>
      </c>
      <c r="Z20" s="2">
        <f t="shared" si="2"/>
        <v>22956950.056668002</v>
      </c>
      <c r="AA20" s="2">
        <f t="shared" si="3"/>
        <v>1262632.2531167401</v>
      </c>
      <c r="AB20" s="2">
        <f t="shared" si="4"/>
        <v>1453174.9385870846</v>
      </c>
      <c r="AC20" s="2">
        <f t="shared" si="5"/>
        <v>1283637.8624185915</v>
      </c>
      <c r="AD20" s="2">
        <f t="shared" si="6"/>
        <v>26956395.11079042</v>
      </c>
      <c r="AF20" s="2">
        <v>8671552</v>
      </c>
      <c r="AI20" s="2" t="s">
        <v>163</v>
      </c>
      <c r="AJ20" s="2" t="s">
        <v>164</v>
      </c>
      <c r="AK20" s="2" t="s">
        <v>165</v>
      </c>
      <c r="AL20" s="2">
        <v>56260</v>
      </c>
      <c r="AP20" s="2">
        <v>1</v>
      </c>
      <c r="AQ20" s="2" t="s">
        <v>134</v>
      </c>
      <c r="AR20" s="2" t="s">
        <v>68</v>
      </c>
      <c r="AS20" s="2">
        <v>2.35</v>
      </c>
      <c r="AT20" s="2">
        <v>54710</v>
      </c>
      <c r="AV20" s="2">
        <v>400</v>
      </c>
      <c r="AW20" s="2" t="s">
        <v>166</v>
      </c>
      <c r="AX20" s="2" t="s">
        <v>70</v>
      </c>
      <c r="AY20" s="2">
        <v>62560</v>
      </c>
      <c r="AZ20" s="2">
        <v>539711</v>
      </c>
    </row>
    <row r="21" spans="1:52" ht="51">
      <c r="A21" s="2" t="s">
        <v>167</v>
      </c>
      <c r="B21" s="3" t="s">
        <v>168</v>
      </c>
      <c r="C21" s="4" t="s">
        <v>73</v>
      </c>
      <c r="D21" s="2">
        <v>45837052.8</v>
      </c>
      <c r="E21" s="2">
        <v>1</v>
      </c>
      <c r="F21" s="2">
        <v>1</v>
      </c>
      <c r="G21" s="2">
        <f t="shared" si="0"/>
        <v>45837052.8</v>
      </c>
      <c r="H21" s="2">
        <v>0.6236</v>
      </c>
      <c r="I21" s="2">
        <v>28585226.7</v>
      </c>
      <c r="J21" s="2">
        <v>10487</v>
      </c>
      <c r="K21" s="2" t="s">
        <v>156</v>
      </c>
      <c r="L21" s="2">
        <v>14181</v>
      </c>
      <c r="M21" s="2" t="s">
        <v>156</v>
      </c>
      <c r="N21" s="2">
        <f t="shared" si="1"/>
        <v>48140631.199999996</v>
      </c>
      <c r="O21" s="2">
        <v>0.0717</v>
      </c>
      <c r="P21" s="2">
        <v>48830967.851408</v>
      </c>
      <c r="Q21" s="2">
        <v>81446.9</v>
      </c>
      <c r="T21" s="2">
        <v>184239.399</v>
      </c>
      <c r="V21" s="2">
        <v>83059</v>
      </c>
      <c r="W21" s="2">
        <v>197012.9</v>
      </c>
      <c r="X21" s="2">
        <v>10</v>
      </c>
      <c r="Y21" s="2">
        <f t="shared" si="7"/>
        <v>1970129</v>
      </c>
      <c r="Z21" s="2">
        <f t="shared" si="2"/>
        <v>51631686.851408</v>
      </c>
      <c r="AA21" s="2">
        <f t="shared" si="3"/>
        <v>2839742.7768274397</v>
      </c>
      <c r="AB21" s="2">
        <f t="shared" si="4"/>
        <v>3268285.777694126</v>
      </c>
      <c r="AC21" s="2">
        <f t="shared" si="5"/>
        <v>2886985.7702964786</v>
      </c>
      <c r="AD21" s="2">
        <f t="shared" si="6"/>
        <v>60626701.17622604</v>
      </c>
      <c r="AF21" s="2">
        <v>28585226.7</v>
      </c>
      <c r="AI21" s="2">
        <v>410</v>
      </c>
      <c r="AJ21" s="2" t="s">
        <v>169</v>
      </c>
      <c r="AK21" s="2" t="s">
        <v>106</v>
      </c>
      <c r="AL21" s="2">
        <v>199640</v>
      </c>
      <c r="AP21" s="2">
        <v>2</v>
      </c>
      <c r="AQ21" s="2" t="s">
        <v>140</v>
      </c>
      <c r="AR21" s="2" t="s">
        <v>68</v>
      </c>
      <c r="AS21" s="2">
        <v>2.76</v>
      </c>
      <c r="AT21" s="2">
        <v>63651</v>
      </c>
      <c r="AV21" s="2">
        <v>404</v>
      </c>
      <c r="AW21" s="2" t="s">
        <v>170</v>
      </c>
      <c r="AX21" s="2" t="s">
        <v>70</v>
      </c>
      <c r="AY21" s="2">
        <v>62560</v>
      </c>
      <c r="AZ21" s="2">
        <v>765441</v>
      </c>
    </row>
    <row r="22" spans="1:52" ht="51">
      <c r="A22" s="2" t="s">
        <v>171</v>
      </c>
      <c r="B22" s="3" t="s">
        <v>172</v>
      </c>
      <c r="C22" s="4" t="s">
        <v>73</v>
      </c>
      <c r="D22" s="2">
        <v>14419702.1</v>
      </c>
      <c r="E22" s="2">
        <v>1</v>
      </c>
      <c r="F22" s="2">
        <v>1</v>
      </c>
      <c r="G22" s="2">
        <f t="shared" si="0"/>
        <v>14419702.1</v>
      </c>
      <c r="H22" s="2">
        <v>0.7186</v>
      </c>
      <c r="I22" s="2">
        <v>10362118.7</v>
      </c>
      <c r="J22" s="2">
        <v>9095</v>
      </c>
      <c r="K22" s="2" t="s">
        <v>74</v>
      </c>
      <c r="L22" s="2">
        <v>15610</v>
      </c>
      <c r="M22" s="2" t="s">
        <v>75</v>
      </c>
      <c r="N22" s="2">
        <f t="shared" si="1"/>
        <v>19101381.1</v>
      </c>
      <c r="O22" s="2">
        <v>0.1105</v>
      </c>
      <c r="P22" s="2">
        <v>19523521.62231</v>
      </c>
      <c r="Y22" s="2">
        <f t="shared" si="7"/>
        <v>0</v>
      </c>
      <c r="Z22" s="2">
        <f t="shared" si="2"/>
        <v>19523521.62231</v>
      </c>
      <c r="AA22" s="2">
        <f t="shared" si="3"/>
        <v>1073793.6892270502</v>
      </c>
      <c r="AB22" s="2">
        <f t="shared" si="4"/>
        <v>1235838.918692223</v>
      </c>
      <c r="AC22" s="2">
        <f t="shared" si="5"/>
        <v>1091657.7115114636</v>
      </c>
      <c r="AD22" s="2">
        <f t="shared" si="6"/>
        <v>22924811.941740736</v>
      </c>
      <c r="AF22" s="2">
        <v>10362118.7</v>
      </c>
      <c r="AI22" s="2">
        <v>411</v>
      </c>
      <c r="AJ22" s="2" t="s">
        <v>173</v>
      </c>
      <c r="AK22" s="2" t="s">
        <v>174</v>
      </c>
      <c r="AL22" s="2">
        <v>64239</v>
      </c>
      <c r="AP22" s="2">
        <v>3</v>
      </c>
      <c r="AQ22" s="2" t="s">
        <v>146</v>
      </c>
      <c r="AR22" s="2" t="s">
        <v>68</v>
      </c>
      <c r="AS22" s="2">
        <v>3.25</v>
      </c>
      <c r="AT22" s="2">
        <v>74337</v>
      </c>
      <c r="AV22" s="2">
        <v>405</v>
      </c>
      <c r="AW22" s="2" t="s">
        <v>175</v>
      </c>
      <c r="AX22" s="2" t="s">
        <v>70</v>
      </c>
      <c r="AY22" s="2">
        <v>62560</v>
      </c>
      <c r="AZ22" s="2">
        <v>829317</v>
      </c>
    </row>
    <row r="23" spans="1:52" ht="12.75">
      <c r="A23" s="2" t="s">
        <v>176</v>
      </c>
      <c r="B23" s="3" t="s">
        <v>177</v>
      </c>
      <c r="C23" s="4" t="s">
        <v>73</v>
      </c>
      <c r="D23" s="2">
        <v>22138724.3</v>
      </c>
      <c r="E23" s="2">
        <v>1</v>
      </c>
      <c r="F23" s="2">
        <v>1</v>
      </c>
      <c r="G23" s="2">
        <f t="shared" si="0"/>
        <v>22138724.3</v>
      </c>
      <c r="H23" s="2">
        <v>0.5803</v>
      </c>
      <c r="I23" s="2">
        <v>12846035.2</v>
      </c>
      <c r="J23" s="2">
        <v>9095</v>
      </c>
      <c r="K23" s="2" t="s">
        <v>74</v>
      </c>
      <c r="L23" s="2">
        <v>15610</v>
      </c>
      <c r="M23" s="2" t="s">
        <v>75</v>
      </c>
      <c r="N23" s="2">
        <f t="shared" si="1"/>
        <v>25919378.8</v>
      </c>
      <c r="O23" s="2">
        <v>0.1072</v>
      </c>
      <c r="P23" s="2">
        <v>26475090.281472</v>
      </c>
      <c r="Q23" s="2">
        <v>81446.9</v>
      </c>
      <c r="R23" s="2">
        <v>5</v>
      </c>
      <c r="T23" s="2">
        <v>184239.399</v>
      </c>
      <c r="U23" s="2">
        <v>288356.127</v>
      </c>
      <c r="V23" s="2">
        <v>83059</v>
      </c>
      <c r="W23" s="2">
        <v>197012.9</v>
      </c>
      <c r="X23" s="2">
        <v>12</v>
      </c>
      <c r="Y23" s="2">
        <f t="shared" si="7"/>
        <v>2364154.8</v>
      </c>
      <c r="Z23" s="2">
        <f t="shared" si="2"/>
        <v>31164384.576472003</v>
      </c>
      <c r="AA23" s="2">
        <f t="shared" si="3"/>
        <v>1714041.1517059603</v>
      </c>
      <c r="AB23" s="2">
        <f t="shared" si="4"/>
        <v>1972705.5436906777</v>
      </c>
      <c r="AC23" s="2">
        <f t="shared" si="5"/>
        <v>1742556.5635934323</v>
      </c>
      <c r="AD23" s="2">
        <f t="shared" si="6"/>
        <v>36593687.83546207</v>
      </c>
      <c r="AF23" s="2">
        <v>12846035.2</v>
      </c>
      <c r="AI23" s="2" t="s">
        <v>178</v>
      </c>
      <c r="AJ23" s="2" t="s">
        <v>179</v>
      </c>
      <c r="AK23" s="2" t="s">
        <v>65</v>
      </c>
      <c r="AL23" s="2">
        <v>6926</v>
      </c>
      <c r="AP23" s="2">
        <v>4</v>
      </c>
      <c r="AQ23" s="2" t="s">
        <v>152</v>
      </c>
      <c r="AR23" s="2" t="s">
        <v>68</v>
      </c>
      <c r="AS23" s="2">
        <v>3.82</v>
      </c>
      <c r="AT23" s="2">
        <v>86767</v>
      </c>
      <c r="AV23" s="2">
        <v>415</v>
      </c>
      <c r="AW23" s="2" t="s">
        <v>180</v>
      </c>
      <c r="AX23" s="2" t="s">
        <v>70</v>
      </c>
      <c r="AY23" s="2">
        <v>53837</v>
      </c>
      <c r="AZ23" s="2">
        <v>313911</v>
      </c>
    </row>
    <row r="24" spans="1:52" ht="38.25">
      <c r="A24" s="2" t="s">
        <v>181</v>
      </c>
      <c r="B24" s="3" t="s">
        <v>182</v>
      </c>
      <c r="C24" s="4" t="s">
        <v>73</v>
      </c>
      <c r="D24" s="2">
        <v>25381578.7</v>
      </c>
      <c r="E24" s="2">
        <v>1</v>
      </c>
      <c r="F24" s="2">
        <v>1</v>
      </c>
      <c r="G24" s="2">
        <f t="shared" si="0"/>
        <v>25381578.7</v>
      </c>
      <c r="H24" s="2">
        <v>0.6672</v>
      </c>
      <c r="I24" s="2">
        <v>16934831.8</v>
      </c>
      <c r="J24" s="2">
        <v>10487</v>
      </c>
      <c r="K24" s="2" t="s">
        <v>156</v>
      </c>
      <c r="L24" s="2">
        <v>14181</v>
      </c>
      <c r="M24" s="2" t="s">
        <v>156</v>
      </c>
      <c r="N24" s="2">
        <f t="shared" si="1"/>
        <v>27846215.5</v>
      </c>
      <c r="O24" s="2">
        <v>0.1496</v>
      </c>
      <c r="P24" s="2">
        <v>28679374.26776</v>
      </c>
      <c r="Q24" s="2">
        <v>81446.9</v>
      </c>
      <c r="R24" s="2">
        <v>5</v>
      </c>
      <c r="T24" s="2">
        <v>184239.399</v>
      </c>
      <c r="V24" s="2">
        <v>83059</v>
      </c>
      <c r="W24" s="2">
        <v>197012.9</v>
      </c>
      <c r="X24" s="2">
        <v>8</v>
      </c>
      <c r="Y24" s="2">
        <f t="shared" si="7"/>
        <v>1576103.2</v>
      </c>
      <c r="Z24" s="2">
        <f t="shared" si="2"/>
        <v>32248380.96276</v>
      </c>
      <c r="AA24" s="2">
        <f t="shared" si="3"/>
        <v>1773660.9529518</v>
      </c>
      <c r="AB24" s="2">
        <f t="shared" si="4"/>
        <v>2041322.5149427082</v>
      </c>
      <c r="AC24" s="2">
        <f t="shared" si="5"/>
        <v>1803168.2215327257</v>
      </c>
      <c r="AD24" s="2">
        <f t="shared" si="6"/>
        <v>37866532.652187236</v>
      </c>
      <c r="AF24" s="2">
        <v>16934831.8</v>
      </c>
      <c r="AI24" s="2">
        <v>413</v>
      </c>
      <c r="AJ24" s="2" t="s">
        <v>183</v>
      </c>
      <c r="AK24" s="2" t="s">
        <v>174</v>
      </c>
      <c r="AL24" s="2">
        <v>33971</v>
      </c>
      <c r="AQ24" s="2" t="s">
        <v>184</v>
      </c>
      <c r="AV24" s="2">
        <v>416</v>
      </c>
      <c r="AW24" s="2" t="s">
        <v>185</v>
      </c>
      <c r="AX24" s="2" t="s">
        <v>70</v>
      </c>
      <c r="AY24" s="2">
        <v>62560</v>
      </c>
      <c r="AZ24" s="2">
        <v>524821</v>
      </c>
    </row>
    <row r="25" spans="1:52" ht="25.5">
      <c r="A25" s="2" t="s">
        <v>186</v>
      </c>
      <c r="B25" s="3" t="s">
        <v>187</v>
      </c>
      <c r="C25" s="4" t="s">
        <v>73</v>
      </c>
      <c r="D25" s="2">
        <v>12600716.8</v>
      </c>
      <c r="E25" s="2">
        <v>1</v>
      </c>
      <c r="F25" s="2">
        <v>1</v>
      </c>
      <c r="G25" s="2">
        <f t="shared" si="0"/>
        <v>12600716.8</v>
      </c>
      <c r="H25" s="2">
        <v>0.6523</v>
      </c>
      <c r="I25" s="2">
        <v>8219685.7</v>
      </c>
      <c r="J25" s="2">
        <v>10487</v>
      </c>
      <c r="K25" s="2" t="s">
        <v>156</v>
      </c>
      <c r="L25" s="2">
        <v>14181</v>
      </c>
      <c r="M25" s="2" t="s">
        <v>156</v>
      </c>
      <c r="N25" s="2">
        <f t="shared" si="1"/>
        <v>15010313</v>
      </c>
      <c r="O25" s="2">
        <v>0.1581</v>
      </c>
      <c r="P25" s="2">
        <v>15484939.09706</v>
      </c>
      <c r="Q25" s="2">
        <v>81446.9</v>
      </c>
      <c r="V25" s="2">
        <v>83059</v>
      </c>
      <c r="W25" s="2">
        <v>197012.9</v>
      </c>
      <c r="X25" s="2">
        <v>12</v>
      </c>
      <c r="Y25" s="2">
        <f t="shared" si="7"/>
        <v>2364154.8</v>
      </c>
      <c r="Z25" s="2">
        <f t="shared" si="2"/>
        <v>18845801.89706</v>
      </c>
      <c r="AA25" s="2">
        <f t="shared" si="3"/>
        <v>1036519.1043383</v>
      </c>
      <c r="AB25" s="2">
        <f t="shared" si="4"/>
        <v>1192939.260083898</v>
      </c>
      <c r="AC25" s="2">
        <f t="shared" si="5"/>
        <v>1053763.01307411</v>
      </c>
      <c r="AD25" s="2">
        <f t="shared" si="6"/>
        <v>22129023.27455631</v>
      </c>
      <c r="AF25" s="2">
        <v>8219685.7</v>
      </c>
      <c r="AI25" s="2">
        <v>415</v>
      </c>
      <c r="AJ25" s="2" t="s">
        <v>188</v>
      </c>
      <c r="AK25" s="2" t="s">
        <v>65</v>
      </c>
      <c r="AL25" s="2">
        <v>11428</v>
      </c>
      <c r="AP25" s="2">
        <v>1</v>
      </c>
      <c r="AQ25" s="2" t="s">
        <v>134</v>
      </c>
      <c r="AR25" s="2" t="s">
        <v>68</v>
      </c>
      <c r="AS25" s="2">
        <v>2.51</v>
      </c>
      <c r="AT25" s="2">
        <v>58199</v>
      </c>
      <c r="AV25" s="2">
        <v>427</v>
      </c>
      <c r="AW25" s="2" t="s">
        <v>189</v>
      </c>
      <c r="AX25" s="2" t="s">
        <v>70</v>
      </c>
      <c r="AY25" s="2">
        <v>62560</v>
      </c>
      <c r="AZ25" s="2">
        <v>138434</v>
      </c>
    </row>
    <row r="26" spans="1:52" ht="12.75">
      <c r="A26" s="2" t="s">
        <v>190</v>
      </c>
      <c r="B26" s="3" t="s">
        <v>191</v>
      </c>
      <c r="C26" s="4" t="s">
        <v>73</v>
      </c>
      <c r="D26" s="2">
        <v>13678195.7</v>
      </c>
      <c r="E26" s="2">
        <v>1</v>
      </c>
      <c r="F26" s="2">
        <v>1</v>
      </c>
      <c r="G26" s="2">
        <f>+D26*E26*F26</f>
        <v>13678195.7</v>
      </c>
      <c r="H26" s="2">
        <v>0.7048</v>
      </c>
      <c r="I26" s="2">
        <v>9640842.2</v>
      </c>
      <c r="J26" s="2">
        <v>10487</v>
      </c>
      <c r="K26" s="2" t="s">
        <v>156</v>
      </c>
      <c r="L26" s="2">
        <v>14181</v>
      </c>
      <c r="M26" s="2" t="s">
        <v>156</v>
      </c>
      <c r="N26" s="2">
        <f>+G26+H26*(L26-J26)*1000</f>
        <v>16281726.899999999</v>
      </c>
      <c r="O26" s="2">
        <v>0.0984</v>
      </c>
      <c r="P26" s="2">
        <v>16602151.285392</v>
      </c>
      <c r="Q26" s="2">
        <v>81446.9</v>
      </c>
      <c r="U26" s="2">
        <v>0</v>
      </c>
      <c r="V26" s="2">
        <v>83059</v>
      </c>
      <c r="W26" s="2">
        <v>197012.9</v>
      </c>
      <c r="X26" s="2">
        <v>12</v>
      </c>
      <c r="Y26" s="2">
        <f>+X26*W26</f>
        <v>2364154.8</v>
      </c>
      <c r="Z26" s="2">
        <f>P26+Q26*R26+R26*T26+S26*U26++V26*X26+Y26</f>
        <v>19963014.085392002</v>
      </c>
      <c r="AA26" s="2">
        <f t="shared" si="3"/>
        <v>1097965.77469656</v>
      </c>
      <c r="AB26" s="2">
        <f>+SUM(Z26:AA26)*6%</f>
        <v>1263658.7916053135</v>
      </c>
      <c r="AC26" s="2">
        <f>+(Z26+AA26+AB26)*5%</f>
        <v>1116231.9325846937</v>
      </c>
      <c r="AD26" s="2">
        <f>AB26+AA26+Z26+AC26</f>
        <v>23440870.58427857</v>
      </c>
      <c r="AF26" s="2">
        <v>9640842.2</v>
      </c>
      <c r="AI26" s="2">
        <v>416</v>
      </c>
      <c r="AJ26" s="2" t="s">
        <v>192</v>
      </c>
      <c r="AK26" s="2" t="s">
        <v>65</v>
      </c>
      <c r="AL26" s="2">
        <v>80000</v>
      </c>
      <c r="AP26" s="2">
        <v>2</v>
      </c>
      <c r="AQ26" s="2" t="s">
        <v>140</v>
      </c>
      <c r="AR26" s="2" t="s">
        <v>68</v>
      </c>
      <c r="AS26" s="2">
        <v>2.94</v>
      </c>
      <c r="AT26" s="2">
        <v>67567</v>
      </c>
      <c r="AV26" s="2">
        <v>428</v>
      </c>
      <c r="AW26" s="2" t="s">
        <v>193</v>
      </c>
      <c r="AX26" s="2" t="s">
        <v>70</v>
      </c>
      <c r="AY26" s="2">
        <v>62560</v>
      </c>
      <c r="AZ26" s="2">
        <v>177072</v>
      </c>
    </row>
    <row r="27" spans="1:51" ht="76.5">
      <c r="A27" s="2" t="s">
        <v>194</v>
      </c>
      <c r="B27" s="3" t="s">
        <v>195</v>
      </c>
      <c r="C27" s="4" t="s">
        <v>73</v>
      </c>
      <c r="D27" s="2">
        <v>12969290.7</v>
      </c>
      <c r="E27" s="2">
        <v>1</v>
      </c>
      <c r="F27" s="2">
        <v>1</v>
      </c>
      <c r="G27" s="2">
        <f>+D27*E27*F27</f>
        <v>12969290.7</v>
      </c>
      <c r="H27" s="2">
        <v>0.7506</v>
      </c>
      <c r="I27" s="2">
        <v>9734789.6</v>
      </c>
      <c r="J27" s="2">
        <v>10487</v>
      </c>
      <c r="K27" s="2" t="s">
        <v>156</v>
      </c>
      <c r="L27" s="2">
        <v>14181</v>
      </c>
      <c r="M27" s="2" t="s">
        <v>156</v>
      </c>
      <c r="N27" s="2">
        <f>+G27+H27*(L27-J27)*1000</f>
        <v>15742007.1</v>
      </c>
      <c r="O27" s="2">
        <v>0.0643</v>
      </c>
      <c r="P27" s="2">
        <v>15944449.311306</v>
      </c>
      <c r="Q27" s="2">
        <v>81446.9</v>
      </c>
      <c r="U27" s="2">
        <v>0</v>
      </c>
      <c r="Y27" s="2">
        <f>+X27*W27</f>
        <v>0</v>
      </c>
      <c r="Z27" s="2">
        <f>P27+Q27*R27+R27*T27+S27*U27++V27*X27+Y27</f>
        <v>15944449.311306</v>
      </c>
      <c r="AA27" s="2">
        <f t="shared" si="3"/>
        <v>876944.71212183</v>
      </c>
      <c r="AB27" s="2">
        <f>+SUM(Z27:AA27)*6%</f>
        <v>1009283.6414056697</v>
      </c>
      <c r="AC27" s="2">
        <f>+(Z27+AA27+AB27)*5%</f>
        <v>891533.8832416749</v>
      </c>
      <c r="AD27" s="2">
        <f>AB27+AA27+Z27+AC27</f>
        <v>18722211.548075177</v>
      </c>
      <c r="AF27" s="2">
        <v>9734789.6</v>
      </c>
      <c r="AI27" s="2">
        <v>420</v>
      </c>
      <c r="AJ27" s="2" t="s">
        <v>196</v>
      </c>
      <c r="AK27" s="2" t="s">
        <v>65</v>
      </c>
      <c r="AL27" s="2">
        <v>18000</v>
      </c>
      <c r="AP27" s="2">
        <v>3</v>
      </c>
      <c r="AQ27" s="2" t="s">
        <v>146</v>
      </c>
      <c r="AR27" s="2" t="s">
        <v>68</v>
      </c>
      <c r="AS27" s="2">
        <v>3.44</v>
      </c>
      <c r="AT27" s="2">
        <v>78480</v>
      </c>
      <c r="AV27" s="2">
        <v>429</v>
      </c>
      <c r="AW27" s="2" t="s">
        <v>197</v>
      </c>
      <c r="AX27" s="2" t="s">
        <v>70</v>
      </c>
      <c r="AY27" s="2">
        <v>62560</v>
      </c>
    </row>
    <row r="28" spans="1:52" ht="38.25">
      <c r="A28" s="2" t="s">
        <v>198</v>
      </c>
      <c r="B28" s="3" t="s">
        <v>199</v>
      </c>
      <c r="C28" s="4" t="s">
        <v>73</v>
      </c>
      <c r="D28" s="2">
        <v>22588204.8</v>
      </c>
      <c r="E28" s="2">
        <v>1</v>
      </c>
      <c r="F28" s="2">
        <v>1</v>
      </c>
      <c r="G28" s="2">
        <f t="shared" si="0"/>
        <v>22588204.8</v>
      </c>
      <c r="H28" s="2">
        <v>0.4559</v>
      </c>
      <c r="I28" s="2">
        <v>9640842.2</v>
      </c>
      <c r="J28" s="2">
        <v>9095</v>
      </c>
      <c r="K28" s="2" t="s">
        <v>74</v>
      </c>
      <c r="L28" s="2">
        <v>15610</v>
      </c>
      <c r="M28" s="2" t="s">
        <v>75</v>
      </c>
      <c r="N28" s="2">
        <f t="shared" si="1"/>
        <v>25558393.3</v>
      </c>
      <c r="O28" s="2">
        <v>0.1201</v>
      </c>
      <c r="P28" s="2">
        <v>26172305.907066002</v>
      </c>
      <c r="U28" s="2">
        <v>0</v>
      </c>
      <c r="V28" s="2">
        <v>83059</v>
      </c>
      <c r="W28" s="2">
        <v>197012.9</v>
      </c>
      <c r="X28" s="2">
        <v>12</v>
      </c>
      <c r="Y28" s="2">
        <f t="shared" si="7"/>
        <v>2364154.8</v>
      </c>
      <c r="Z28" s="2">
        <f t="shared" si="2"/>
        <v>29533168.707066003</v>
      </c>
      <c r="AA28" s="2">
        <f t="shared" si="3"/>
        <v>1624324.2788886302</v>
      </c>
      <c r="AB28" s="2">
        <f t="shared" si="4"/>
        <v>1869449.579157278</v>
      </c>
      <c r="AC28" s="2">
        <f t="shared" si="5"/>
        <v>1651347.1282555957</v>
      </c>
      <c r="AD28" s="2">
        <f t="shared" si="6"/>
        <v>34678289.69336751</v>
      </c>
      <c r="AF28" s="2">
        <v>10298403</v>
      </c>
      <c r="AI28" s="2">
        <v>422</v>
      </c>
      <c r="AJ28" s="2" t="s">
        <v>200</v>
      </c>
      <c r="AK28" s="2" t="s">
        <v>65</v>
      </c>
      <c r="AL28" s="2">
        <v>18000</v>
      </c>
      <c r="AP28" s="2">
        <v>4</v>
      </c>
      <c r="AQ28" s="2" t="s">
        <v>152</v>
      </c>
      <c r="AR28" s="2" t="s">
        <v>68</v>
      </c>
      <c r="AS28" s="2">
        <v>4.05</v>
      </c>
      <c r="AT28" s="2">
        <v>91783</v>
      </c>
      <c r="AV28" s="2">
        <v>430</v>
      </c>
      <c r="AW28" s="2" t="s">
        <v>201</v>
      </c>
      <c r="AX28" s="2" t="s">
        <v>70</v>
      </c>
      <c r="AY28" s="2">
        <v>62560</v>
      </c>
      <c r="AZ28" s="2">
        <v>134513</v>
      </c>
    </row>
    <row r="29" spans="1:52" ht="51">
      <c r="A29" s="2" t="s">
        <v>202</v>
      </c>
      <c r="B29" s="3" t="s">
        <v>203</v>
      </c>
      <c r="C29" s="4" t="s">
        <v>73</v>
      </c>
      <c r="D29" s="2">
        <v>59227408.5</v>
      </c>
      <c r="E29" s="2">
        <v>1</v>
      </c>
      <c r="F29" s="2">
        <v>1</v>
      </c>
      <c r="G29" s="2">
        <f t="shared" si="0"/>
        <v>59227408.5</v>
      </c>
      <c r="H29" s="2">
        <v>0.6704</v>
      </c>
      <c r="I29" s="2">
        <v>9734789.6</v>
      </c>
      <c r="J29" s="2">
        <v>26167</v>
      </c>
      <c r="K29" s="2" t="s">
        <v>90</v>
      </c>
      <c r="L29" s="2">
        <v>26167</v>
      </c>
      <c r="M29" s="2" t="s">
        <v>90</v>
      </c>
      <c r="N29" s="2">
        <f t="shared" si="1"/>
        <v>59227408.5</v>
      </c>
      <c r="O29" s="2">
        <v>0.0641</v>
      </c>
      <c r="P29" s="2">
        <v>59986703.87697</v>
      </c>
      <c r="Q29" s="2">
        <v>81446.9</v>
      </c>
      <c r="U29" s="2">
        <v>0</v>
      </c>
      <c r="Y29" s="2">
        <f t="shared" si="7"/>
        <v>0</v>
      </c>
      <c r="Z29" s="2">
        <f t="shared" si="2"/>
        <v>59986703.87697</v>
      </c>
      <c r="AA29" s="2">
        <f t="shared" si="3"/>
        <v>3299268.71323335</v>
      </c>
      <c r="AB29" s="2">
        <f t="shared" si="4"/>
        <v>3797158.355412201</v>
      </c>
      <c r="AC29" s="2">
        <f t="shared" si="5"/>
        <v>3354156.5472807777</v>
      </c>
      <c r="AD29" s="2">
        <f t="shared" si="6"/>
        <v>70437287.49289633</v>
      </c>
      <c r="AF29" s="2">
        <v>39708650.9</v>
      </c>
      <c r="AI29" s="2" t="s">
        <v>204</v>
      </c>
      <c r="AJ29" s="2" t="s">
        <v>205</v>
      </c>
      <c r="AK29" s="2" t="s">
        <v>65</v>
      </c>
      <c r="AL29" s="2">
        <v>4728</v>
      </c>
      <c r="AQ29" s="2" t="s">
        <v>206</v>
      </c>
      <c r="AV29" s="2">
        <v>431</v>
      </c>
      <c r="AW29" s="2" t="s">
        <v>207</v>
      </c>
      <c r="AX29" s="2" t="s">
        <v>70</v>
      </c>
      <c r="AY29" s="2">
        <v>62560</v>
      </c>
      <c r="AZ29" s="2">
        <v>197508</v>
      </c>
    </row>
    <row r="30" spans="1:52" ht="38.25">
      <c r="A30" s="2" t="s">
        <v>208</v>
      </c>
      <c r="B30" s="3" t="s">
        <v>209</v>
      </c>
      <c r="C30" s="4" t="s">
        <v>73</v>
      </c>
      <c r="D30" s="2">
        <v>42404546.2</v>
      </c>
      <c r="E30" s="2">
        <v>1</v>
      </c>
      <c r="F30" s="2">
        <v>1</v>
      </c>
      <c r="G30" s="2">
        <f t="shared" si="0"/>
        <v>42404546.2</v>
      </c>
      <c r="H30" s="2">
        <v>0.8068</v>
      </c>
      <c r="I30" s="2">
        <v>34210420.8</v>
      </c>
      <c r="J30" s="2">
        <v>26167</v>
      </c>
      <c r="K30" s="2" t="s">
        <v>90</v>
      </c>
      <c r="L30" s="2">
        <v>26167</v>
      </c>
      <c r="M30" s="2" t="s">
        <v>90</v>
      </c>
      <c r="N30" s="2">
        <f t="shared" si="1"/>
        <v>42404546.2</v>
      </c>
      <c r="O30" s="2">
        <v>0.0896</v>
      </c>
      <c r="P30" s="2">
        <v>43164435.667904004</v>
      </c>
      <c r="Q30" s="2">
        <v>81446.9</v>
      </c>
      <c r="T30" s="2">
        <v>184239.399</v>
      </c>
      <c r="U30" s="2">
        <v>288356.127</v>
      </c>
      <c r="V30" s="2">
        <v>83059</v>
      </c>
      <c r="W30" s="2">
        <v>197012.9</v>
      </c>
      <c r="Z30" s="2">
        <f t="shared" si="2"/>
        <v>43164435.667904004</v>
      </c>
      <c r="AA30" s="2">
        <f t="shared" si="3"/>
        <v>2374043.96173472</v>
      </c>
      <c r="AB30" s="2">
        <f t="shared" si="4"/>
        <v>2732308.7777783233</v>
      </c>
      <c r="AC30" s="2">
        <f t="shared" si="5"/>
        <v>2413539.420370852</v>
      </c>
      <c r="AD30" s="2">
        <f t="shared" si="6"/>
        <v>50684327.8277879</v>
      </c>
      <c r="AF30" s="2">
        <v>34210420.8</v>
      </c>
      <c r="AI30" s="2" t="s">
        <v>210</v>
      </c>
      <c r="AJ30" s="2" t="s">
        <v>211</v>
      </c>
      <c r="AK30" s="2" t="s">
        <v>65</v>
      </c>
      <c r="AL30" s="2">
        <v>12668</v>
      </c>
      <c r="AP30" s="2">
        <v>1</v>
      </c>
      <c r="AQ30" s="2" t="s">
        <v>134</v>
      </c>
      <c r="AR30" s="2" t="s">
        <v>68</v>
      </c>
      <c r="AS30" s="2">
        <v>2.66</v>
      </c>
      <c r="AT30" s="2">
        <v>61470</v>
      </c>
      <c r="AV30" s="2">
        <v>432</v>
      </c>
      <c r="AW30" s="2" t="s">
        <v>212</v>
      </c>
      <c r="AX30" s="2" t="s">
        <v>70</v>
      </c>
      <c r="AY30" s="2">
        <v>62560</v>
      </c>
      <c r="AZ30" s="2">
        <v>71558</v>
      </c>
    </row>
    <row r="31" spans="1:52" ht="38.25">
      <c r="A31" s="2" t="s">
        <v>213</v>
      </c>
      <c r="B31" s="3" t="s">
        <v>214</v>
      </c>
      <c r="C31" s="4" t="s">
        <v>73</v>
      </c>
      <c r="D31" s="2">
        <v>37174435.4</v>
      </c>
      <c r="E31" s="2">
        <v>1</v>
      </c>
      <c r="F31" s="2">
        <v>1</v>
      </c>
      <c r="G31" s="2">
        <f>+D31*E31*F31</f>
        <v>37174435.4</v>
      </c>
      <c r="H31" s="2">
        <v>0.7932</v>
      </c>
      <c r="I31" s="2">
        <v>29484970.8</v>
      </c>
      <c r="J31" s="2">
        <v>26167</v>
      </c>
      <c r="K31" s="2" t="s">
        <v>90</v>
      </c>
      <c r="L31" s="2">
        <v>26167</v>
      </c>
      <c r="M31" s="2" t="s">
        <v>90</v>
      </c>
      <c r="N31" s="2">
        <f>+G31+H31*(L31-J31)*1000</f>
        <v>37174435.4</v>
      </c>
      <c r="O31" s="2">
        <v>0.0874</v>
      </c>
      <c r="P31" s="2">
        <v>37824244.530792</v>
      </c>
      <c r="Q31" s="2">
        <v>81446.9</v>
      </c>
      <c r="T31" s="2">
        <v>184239.399</v>
      </c>
      <c r="U31" s="2">
        <v>288356.127</v>
      </c>
      <c r="V31" s="2">
        <v>83059</v>
      </c>
      <c r="W31" s="2">
        <v>197012.9</v>
      </c>
      <c r="X31" s="2">
        <v>8</v>
      </c>
      <c r="Y31" s="2">
        <f>+X31*W31</f>
        <v>1576103.2</v>
      </c>
      <c r="Z31" s="2">
        <f>P31+Q31*R31+R31*T31+S31*U31++V31*X31+Y31</f>
        <v>40064819.730792</v>
      </c>
      <c r="AA31" s="2">
        <f t="shared" si="3"/>
        <v>2203565.08519356</v>
      </c>
      <c r="AB31" s="2">
        <f>+SUM(Z31:AA31)*6%</f>
        <v>2536103.0889591337</v>
      </c>
      <c r="AC31" s="2">
        <f>+(Z31+AA31+AB31)*5%</f>
        <v>2240224.395247235</v>
      </c>
      <c r="AD31" s="2">
        <f>AB31+AA31+Z31+AC31</f>
        <v>47044712.30019193</v>
      </c>
      <c r="AF31" s="2">
        <v>29484970.8</v>
      </c>
      <c r="AI31" s="2">
        <v>452</v>
      </c>
      <c r="AJ31" s="2" t="s">
        <v>215</v>
      </c>
      <c r="AK31" s="2" t="s">
        <v>65</v>
      </c>
      <c r="AL31" s="2">
        <v>7725</v>
      </c>
      <c r="AP31" s="2">
        <v>2</v>
      </c>
      <c r="AQ31" s="2" t="s">
        <v>140</v>
      </c>
      <c r="AR31" s="2" t="s">
        <v>68</v>
      </c>
      <c r="AS31" s="2">
        <v>3.11</v>
      </c>
      <c r="AT31" s="2">
        <v>71283</v>
      </c>
      <c r="AV31" s="2">
        <v>433</v>
      </c>
      <c r="AW31" s="2" t="s">
        <v>216</v>
      </c>
      <c r="AX31" s="2" t="s">
        <v>70</v>
      </c>
      <c r="AY31" s="2">
        <v>62560</v>
      </c>
      <c r="AZ31" s="2">
        <v>76644</v>
      </c>
    </row>
    <row r="32" spans="1:52" ht="25.5">
      <c r="A32" s="2" t="s">
        <v>217</v>
      </c>
      <c r="B32" s="3" t="s">
        <v>218</v>
      </c>
      <c r="C32" s="4" t="s">
        <v>73</v>
      </c>
      <c r="D32" s="2">
        <v>15395122.1</v>
      </c>
      <c r="E32" s="2">
        <v>1</v>
      </c>
      <c r="F32" s="2">
        <v>1</v>
      </c>
      <c r="G32" s="2">
        <f t="shared" si="0"/>
        <v>15395122.1</v>
      </c>
      <c r="H32" s="2">
        <v>0.5967</v>
      </c>
      <c r="I32" s="2">
        <v>29484970.8</v>
      </c>
      <c r="J32" s="2">
        <v>9095</v>
      </c>
      <c r="K32" s="2" t="s">
        <v>74</v>
      </c>
      <c r="L32" s="2">
        <v>15610</v>
      </c>
      <c r="M32" s="2" t="s">
        <v>75</v>
      </c>
      <c r="N32" s="2">
        <f t="shared" si="1"/>
        <v>19282622.6</v>
      </c>
      <c r="O32" s="2">
        <v>0.0903</v>
      </c>
      <c r="P32" s="2">
        <v>19630866.764156003</v>
      </c>
      <c r="Q32" s="2">
        <v>81446.9</v>
      </c>
      <c r="T32" s="2">
        <v>184239.399</v>
      </c>
      <c r="U32" s="2">
        <v>288356.127</v>
      </c>
      <c r="V32" s="2">
        <v>83059</v>
      </c>
      <c r="W32" s="2">
        <v>197012.9</v>
      </c>
      <c r="X32" s="2">
        <v>8</v>
      </c>
      <c r="Y32" s="2">
        <f t="shared" si="7"/>
        <v>1576103.2</v>
      </c>
      <c r="Z32" s="2">
        <f t="shared" si="2"/>
        <v>21871441.964156</v>
      </c>
      <c r="AA32" s="2">
        <f t="shared" si="3"/>
        <v>1202929.3080285802</v>
      </c>
      <c r="AB32" s="2">
        <f t="shared" si="4"/>
        <v>1384462.2763310748</v>
      </c>
      <c r="AC32" s="2">
        <f t="shared" si="5"/>
        <v>1222941.677425783</v>
      </c>
      <c r="AD32" s="2">
        <f t="shared" si="6"/>
        <v>25681775.22594144</v>
      </c>
      <c r="AF32" s="2">
        <v>9186190.5</v>
      </c>
      <c r="AI32" s="2">
        <v>590</v>
      </c>
      <c r="AJ32" s="2" t="s">
        <v>219</v>
      </c>
      <c r="AK32" s="2" t="s">
        <v>99</v>
      </c>
      <c r="AL32" s="2">
        <v>2313</v>
      </c>
      <c r="AP32" s="2">
        <v>3</v>
      </c>
      <c r="AQ32" s="2" t="s">
        <v>146</v>
      </c>
      <c r="AR32" s="2" t="s">
        <v>68</v>
      </c>
      <c r="AS32" s="2">
        <v>3.64</v>
      </c>
      <c r="AT32" s="2">
        <v>82842</v>
      </c>
      <c r="AV32" s="2" t="s">
        <v>220</v>
      </c>
      <c r="AW32" s="2" t="s">
        <v>221</v>
      </c>
      <c r="AX32" s="2" t="s">
        <v>70</v>
      </c>
      <c r="AY32" s="2">
        <v>53837</v>
      </c>
      <c r="AZ32" s="2">
        <v>69528</v>
      </c>
    </row>
    <row r="33" spans="1:52" ht="51">
      <c r="A33" s="2" t="s">
        <v>222</v>
      </c>
      <c r="B33" s="3" t="s">
        <v>223</v>
      </c>
      <c r="C33" s="4" t="s">
        <v>73</v>
      </c>
      <c r="D33" s="2">
        <v>28749082.5</v>
      </c>
      <c r="E33" s="2">
        <v>1</v>
      </c>
      <c r="F33" s="2">
        <v>1</v>
      </c>
      <c r="G33" s="2">
        <f>+D33*E33*F33</f>
        <v>28749082.5</v>
      </c>
      <c r="H33" s="2">
        <v>0.6626</v>
      </c>
      <c r="I33" s="2">
        <v>19049166.7</v>
      </c>
      <c r="J33" s="2">
        <v>26167</v>
      </c>
      <c r="K33" s="2" t="s">
        <v>90</v>
      </c>
      <c r="L33" s="2">
        <v>26167</v>
      </c>
      <c r="M33" s="2" t="s">
        <v>90</v>
      </c>
      <c r="N33" s="2">
        <f>+G33+H33*(L33-J33)*1000</f>
        <v>28749082.5</v>
      </c>
      <c r="O33" s="2">
        <v>0.1155</v>
      </c>
      <c r="P33" s="2">
        <v>29413186.30575</v>
      </c>
      <c r="Q33" s="2">
        <v>81446.9</v>
      </c>
      <c r="T33" s="2">
        <v>184239.399</v>
      </c>
      <c r="V33" s="2">
        <v>83059</v>
      </c>
      <c r="W33" s="2">
        <v>197012.9</v>
      </c>
      <c r="X33" s="2">
        <v>10</v>
      </c>
      <c r="Y33" s="2">
        <f>+X33*W33</f>
        <v>1970129</v>
      </c>
      <c r="Z33" s="2">
        <f>P33+Q33*R33+R33*T33+S33*U33++V33*X33+Y33</f>
        <v>32213905.30575</v>
      </c>
      <c r="AA33" s="2">
        <f t="shared" si="3"/>
        <v>1771764.7918162502</v>
      </c>
      <c r="AB33" s="2">
        <f>+SUM(Z33:AA33)*6%</f>
        <v>2039140.2058539751</v>
      </c>
      <c r="AC33" s="2">
        <f>+(Z33+AA33+AB33)*5%</f>
        <v>1801240.5151710117</v>
      </c>
      <c r="AD33" s="2">
        <f>AB33+AA33+Z33+AC33</f>
        <v>37826050.81859124</v>
      </c>
      <c r="AF33" s="2">
        <v>19049166.7</v>
      </c>
      <c r="AI33" s="2">
        <v>619</v>
      </c>
      <c r="AJ33" s="2" t="s">
        <v>224</v>
      </c>
      <c r="AK33" s="2" t="s">
        <v>65</v>
      </c>
      <c r="AL33" s="2">
        <v>9095</v>
      </c>
      <c r="AP33" s="2">
        <v>4</v>
      </c>
      <c r="AQ33" s="2" t="s">
        <v>152</v>
      </c>
      <c r="AR33" s="2" t="s">
        <v>68</v>
      </c>
      <c r="AS33" s="2">
        <v>4.2</v>
      </c>
      <c r="AT33" s="2">
        <v>95054</v>
      </c>
      <c r="AV33" s="2" t="s">
        <v>225</v>
      </c>
      <c r="AW33" s="2" t="s">
        <v>226</v>
      </c>
      <c r="AX33" s="2" t="s">
        <v>70</v>
      </c>
      <c r="AY33" s="2">
        <v>53837</v>
      </c>
      <c r="AZ33" s="2">
        <v>67443</v>
      </c>
    </row>
    <row r="34" spans="1:52" ht="12.75">
      <c r="A34" s="2" t="s">
        <v>227</v>
      </c>
      <c r="B34" s="3" t="s">
        <v>228</v>
      </c>
      <c r="C34" s="4" t="s">
        <v>73</v>
      </c>
      <c r="D34" s="2">
        <v>14608860.7</v>
      </c>
      <c r="E34" s="2">
        <v>1</v>
      </c>
      <c r="F34" s="2">
        <v>1</v>
      </c>
      <c r="G34" s="2">
        <f t="shared" si="0"/>
        <v>14608860.7</v>
      </c>
      <c r="H34" s="2">
        <v>0.6762</v>
      </c>
      <c r="I34" s="2">
        <v>19049166.7</v>
      </c>
      <c r="J34" s="2">
        <v>9095</v>
      </c>
      <c r="K34" s="2" t="s">
        <v>74</v>
      </c>
      <c r="L34" s="2">
        <v>15610</v>
      </c>
      <c r="M34" s="2" t="s">
        <v>75</v>
      </c>
      <c r="N34" s="2">
        <f t="shared" si="1"/>
        <v>19014303.7</v>
      </c>
      <c r="O34" s="2">
        <v>0.1183</v>
      </c>
      <c r="P34" s="2">
        <v>19464182.125542</v>
      </c>
      <c r="Q34" s="2">
        <v>81446.9</v>
      </c>
      <c r="T34" s="2">
        <v>184239.399</v>
      </c>
      <c r="V34" s="2">
        <v>83059</v>
      </c>
      <c r="W34" s="2">
        <v>197012.9</v>
      </c>
      <c r="X34" s="2">
        <v>10</v>
      </c>
      <c r="Y34" s="2">
        <f t="shared" si="7"/>
        <v>1970129</v>
      </c>
      <c r="Z34" s="2">
        <f t="shared" si="2"/>
        <v>22264901.125542</v>
      </c>
      <c r="AA34" s="2">
        <f t="shared" si="3"/>
        <v>1224569.56190481</v>
      </c>
      <c r="AB34" s="2">
        <f t="shared" si="4"/>
        <v>1409368.2412468086</v>
      </c>
      <c r="AC34" s="2">
        <f t="shared" si="5"/>
        <v>1244941.946434681</v>
      </c>
      <c r="AD34" s="2">
        <f t="shared" si="6"/>
        <v>26143780.8751283</v>
      </c>
      <c r="AF34" s="2">
        <v>9878285.7</v>
      </c>
      <c r="AI34" s="2" t="s">
        <v>229</v>
      </c>
      <c r="AJ34" s="2" t="s">
        <v>230</v>
      </c>
      <c r="AK34" s="2" t="s">
        <v>65</v>
      </c>
      <c r="AL34" s="2">
        <v>14909</v>
      </c>
      <c r="AQ34" s="2" t="s">
        <v>231</v>
      </c>
      <c r="AV34" s="2" t="s">
        <v>232</v>
      </c>
      <c r="AW34" s="2" t="s">
        <v>233</v>
      </c>
      <c r="AX34" s="2" t="s">
        <v>70</v>
      </c>
      <c r="AY34" s="2">
        <v>53837</v>
      </c>
      <c r="AZ34" s="2">
        <v>76489</v>
      </c>
    </row>
    <row r="35" spans="1:52" ht="38.25">
      <c r="A35" s="2" t="s">
        <v>234</v>
      </c>
      <c r="B35" s="3" t="s">
        <v>235</v>
      </c>
      <c r="C35" s="4" t="s">
        <v>73</v>
      </c>
      <c r="D35" s="2">
        <v>14926174.1</v>
      </c>
      <c r="E35" s="2">
        <v>1</v>
      </c>
      <c r="F35" s="2">
        <v>1</v>
      </c>
      <c r="G35" s="2">
        <f>+D35*E35*F35</f>
        <v>14926174.1</v>
      </c>
      <c r="H35" s="2">
        <v>0.6623</v>
      </c>
      <c r="I35" s="2">
        <v>9885476.2</v>
      </c>
      <c r="J35" s="2">
        <v>9095</v>
      </c>
      <c r="K35" s="2" t="s">
        <v>74</v>
      </c>
      <c r="L35" s="2">
        <v>15610</v>
      </c>
      <c r="M35" s="2" t="s">
        <v>75</v>
      </c>
      <c r="N35" s="2">
        <f>+G35+H35*(L35-J35)*1000</f>
        <v>19241058.6</v>
      </c>
      <c r="O35" s="2">
        <v>0.1363</v>
      </c>
      <c r="P35" s="2">
        <v>19765569.857436</v>
      </c>
      <c r="Q35" s="2">
        <v>81446.9</v>
      </c>
      <c r="T35" s="2">
        <v>184239.399</v>
      </c>
      <c r="U35" s="2">
        <v>0</v>
      </c>
      <c r="V35" s="2">
        <v>83059</v>
      </c>
      <c r="W35" s="2">
        <v>197012.9</v>
      </c>
      <c r="X35" s="2">
        <v>10</v>
      </c>
      <c r="Y35" s="2">
        <f>+X35*W35</f>
        <v>1970129</v>
      </c>
      <c r="Z35" s="2">
        <f>P35+Q35*R35+R35*T35+S35*U35++V35*X35+Y35</f>
        <v>22566288.857436</v>
      </c>
      <c r="AA35" s="2">
        <f t="shared" si="3"/>
        <v>1241145.8871589801</v>
      </c>
      <c r="AB35" s="2">
        <f>+SUM(Z35:AA35)*6%</f>
        <v>1428446.0846756988</v>
      </c>
      <c r="AC35" s="2">
        <f>+(Z35+AA35+AB35)*5%</f>
        <v>1261794.041463534</v>
      </c>
      <c r="AD35" s="2">
        <f>AB35+AA35+Z35+AC35</f>
        <v>26497674.870734215</v>
      </c>
      <c r="AF35" s="2">
        <v>9885476.2</v>
      </c>
      <c r="AI35" s="2" t="s">
        <v>236</v>
      </c>
      <c r="AJ35" s="2" t="s">
        <v>237</v>
      </c>
      <c r="AK35" s="2" t="s">
        <v>65</v>
      </c>
      <c r="AL35" s="2">
        <v>21219</v>
      </c>
      <c r="AP35" s="2">
        <v>1</v>
      </c>
      <c r="AQ35" s="2" t="s">
        <v>134</v>
      </c>
      <c r="AR35" s="2" t="s">
        <v>68</v>
      </c>
      <c r="AS35" s="2">
        <v>2.99</v>
      </c>
      <c r="AT35" s="2">
        <v>68667</v>
      </c>
      <c r="AV35" s="2" t="s">
        <v>238</v>
      </c>
      <c r="AW35" s="2" t="s">
        <v>239</v>
      </c>
      <c r="AX35" s="2" t="s">
        <v>70</v>
      </c>
      <c r="AY35" s="2">
        <v>53837</v>
      </c>
      <c r="AZ35" s="2">
        <v>113420</v>
      </c>
    </row>
    <row r="36" spans="1:52" ht="12.75">
      <c r="A36" s="2" t="s">
        <v>240</v>
      </c>
      <c r="B36" s="3" t="s">
        <v>241</v>
      </c>
      <c r="C36" s="4" t="s">
        <v>73</v>
      </c>
      <c r="D36" s="2">
        <v>18948042.9</v>
      </c>
      <c r="E36" s="2">
        <v>1</v>
      </c>
      <c r="F36" s="2">
        <v>1</v>
      </c>
      <c r="G36" s="2">
        <f t="shared" si="0"/>
        <v>18948042.9</v>
      </c>
      <c r="H36" s="2">
        <v>0.7423</v>
      </c>
      <c r="I36" s="2">
        <v>9885476.2</v>
      </c>
      <c r="J36" s="2">
        <v>26167</v>
      </c>
      <c r="K36" s="2" t="s">
        <v>90</v>
      </c>
      <c r="L36" s="2">
        <v>26167</v>
      </c>
      <c r="M36" s="2" t="s">
        <v>90</v>
      </c>
      <c r="N36" s="2">
        <f t="shared" si="1"/>
        <v>18948042.9</v>
      </c>
      <c r="O36" s="2">
        <v>0.1214</v>
      </c>
      <c r="P36" s="2">
        <v>19408101.381612</v>
      </c>
      <c r="Q36" s="2">
        <v>81446.9</v>
      </c>
      <c r="T36" s="2">
        <v>184239.399</v>
      </c>
      <c r="U36" s="2">
        <v>0</v>
      </c>
      <c r="V36" s="2">
        <v>83059</v>
      </c>
      <c r="W36" s="2">
        <v>197012.9</v>
      </c>
      <c r="X36" s="2">
        <v>10</v>
      </c>
      <c r="Y36" s="2">
        <f t="shared" si="7"/>
        <v>1970129</v>
      </c>
      <c r="Z36" s="2">
        <f t="shared" si="2"/>
        <v>22208820.381612</v>
      </c>
      <c r="AA36" s="2">
        <f t="shared" si="3"/>
        <v>1221485.12098866</v>
      </c>
      <c r="AB36" s="2">
        <f t="shared" si="4"/>
        <v>1405818.3301560394</v>
      </c>
      <c r="AC36" s="2">
        <f t="shared" si="5"/>
        <v>1241806.191637835</v>
      </c>
      <c r="AD36" s="2">
        <f t="shared" si="6"/>
        <v>26077930.024394535</v>
      </c>
      <c r="AF36" s="2">
        <v>14065989.9</v>
      </c>
      <c r="AI36" s="2" t="s">
        <v>242</v>
      </c>
      <c r="AJ36" s="2" t="s">
        <v>243</v>
      </c>
      <c r="AK36" s="2" t="s">
        <v>65</v>
      </c>
      <c r="AL36" s="2">
        <v>10952</v>
      </c>
      <c r="AP36" s="2">
        <v>2</v>
      </c>
      <c r="AQ36" s="2" t="s">
        <v>140</v>
      </c>
      <c r="AR36" s="2" t="s">
        <v>68</v>
      </c>
      <c r="AS36" s="2">
        <v>3.5</v>
      </c>
      <c r="AT36" s="2">
        <v>79788</v>
      </c>
      <c r="AV36" s="2" t="s">
        <v>244</v>
      </c>
      <c r="AW36" s="2" t="s">
        <v>245</v>
      </c>
      <c r="AX36" s="2" t="s">
        <v>70</v>
      </c>
      <c r="AY36" s="2">
        <v>53837</v>
      </c>
      <c r="AZ36" s="2">
        <v>63942</v>
      </c>
    </row>
    <row r="37" spans="1:52" ht="38.25">
      <c r="A37" s="2" t="s">
        <v>246</v>
      </c>
      <c r="B37" s="3" t="s">
        <v>247</v>
      </c>
      <c r="C37" s="4" t="s">
        <v>73</v>
      </c>
      <c r="D37" s="2">
        <v>14200402.7</v>
      </c>
      <c r="E37" s="2">
        <v>1</v>
      </c>
      <c r="F37" s="2">
        <v>1</v>
      </c>
      <c r="G37" s="2">
        <f t="shared" si="0"/>
        <v>14200402.7</v>
      </c>
      <c r="H37" s="2">
        <v>0.6744</v>
      </c>
      <c r="I37" s="2">
        <v>9577037.5</v>
      </c>
      <c r="J37" s="2">
        <v>9095</v>
      </c>
      <c r="K37" s="2" t="s">
        <v>74</v>
      </c>
      <c r="L37" s="2">
        <v>15610</v>
      </c>
      <c r="M37" s="2" t="s">
        <v>75</v>
      </c>
      <c r="N37" s="2">
        <f>+G37+H37*(L37-J37)*1000</f>
        <v>18594118.7</v>
      </c>
      <c r="O37" s="2">
        <v>0.1241</v>
      </c>
      <c r="P37" s="2">
        <v>19055624.726134</v>
      </c>
      <c r="U37" s="2">
        <v>0</v>
      </c>
      <c r="V37" s="2">
        <v>83059</v>
      </c>
      <c r="W37" s="2">
        <v>197012.9</v>
      </c>
      <c r="X37" s="2">
        <v>10</v>
      </c>
      <c r="Y37" s="2">
        <f t="shared" si="7"/>
        <v>1970129</v>
      </c>
      <c r="Z37" s="2">
        <f t="shared" si="2"/>
        <v>21856343.726134</v>
      </c>
      <c r="AA37" s="2">
        <f t="shared" si="3"/>
        <v>1202098.90493737</v>
      </c>
      <c r="AB37" s="2">
        <f t="shared" si="4"/>
        <v>1383506.557864282</v>
      </c>
      <c r="AC37" s="2">
        <f t="shared" si="5"/>
        <v>1222097.4594467827</v>
      </c>
      <c r="AD37" s="2">
        <f t="shared" si="6"/>
        <v>25664046.648382436</v>
      </c>
      <c r="AF37" s="2">
        <v>9577037.5</v>
      </c>
      <c r="AI37" s="2" t="s">
        <v>248</v>
      </c>
      <c r="AJ37" s="2" t="s">
        <v>249</v>
      </c>
      <c r="AK37" s="2" t="s">
        <v>65</v>
      </c>
      <c r="AL37" s="2">
        <v>11500</v>
      </c>
      <c r="AP37" s="2">
        <v>3</v>
      </c>
      <c r="AQ37" s="2" t="s">
        <v>146</v>
      </c>
      <c r="AR37" s="2" t="s">
        <v>68</v>
      </c>
      <c r="AS37" s="2">
        <v>4.11</v>
      </c>
      <c r="AT37" s="2">
        <v>93091</v>
      </c>
      <c r="AV37" s="2" t="s">
        <v>250</v>
      </c>
      <c r="AW37" s="2" t="s">
        <v>251</v>
      </c>
      <c r="AX37" s="2" t="s">
        <v>70</v>
      </c>
      <c r="AY37" s="2">
        <v>53837</v>
      </c>
      <c r="AZ37" s="2">
        <v>72631</v>
      </c>
    </row>
    <row r="38" spans="35:52" ht="12.75">
      <c r="AI38" s="2" t="s">
        <v>252</v>
      </c>
      <c r="AJ38" s="2" t="s">
        <v>253</v>
      </c>
      <c r="AK38" s="2" t="s">
        <v>65</v>
      </c>
      <c r="AL38" s="2">
        <v>8095</v>
      </c>
      <c r="AP38" s="2">
        <v>4</v>
      </c>
      <c r="AQ38" s="2" t="s">
        <v>152</v>
      </c>
      <c r="AR38" s="2" t="s">
        <v>68</v>
      </c>
      <c r="AS38" s="2">
        <v>4.82</v>
      </c>
      <c r="AT38" s="2">
        <v>108575</v>
      </c>
      <c r="AV38" s="2" t="s">
        <v>254</v>
      </c>
      <c r="AW38" s="2" t="s">
        <v>255</v>
      </c>
      <c r="AX38" s="2" t="s">
        <v>70</v>
      </c>
      <c r="AY38" s="2">
        <v>53837</v>
      </c>
      <c r="AZ38" s="2">
        <v>82181</v>
      </c>
    </row>
    <row r="39" spans="1:52" ht="12.75">
      <c r="A39" s="2" t="s">
        <v>256</v>
      </c>
      <c r="AI39" s="2">
        <v>620</v>
      </c>
      <c r="AJ39" s="2" t="s">
        <v>257</v>
      </c>
      <c r="AK39" s="2" t="s">
        <v>65</v>
      </c>
      <c r="AL39" s="2">
        <v>7919</v>
      </c>
      <c r="AQ39" s="2" t="s">
        <v>258</v>
      </c>
      <c r="AV39" s="2" t="s">
        <v>259</v>
      </c>
      <c r="AW39" s="2" t="s">
        <v>260</v>
      </c>
      <c r="AX39" s="2" t="s">
        <v>70</v>
      </c>
      <c r="AY39" s="2">
        <v>53837</v>
      </c>
      <c r="AZ39" s="2">
        <v>88121</v>
      </c>
    </row>
    <row r="40" spans="1:52" ht="12.75">
      <c r="A40" s="2" t="s">
        <v>261</v>
      </c>
      <c r="AI40" s="2">
        <v>621</v>
      </c>
      <c r="AJ40" s="2" t="s">
        <v>262</v>
      </c>
      <c r="AK40" s="2" t="s">
        <v>65</v>
      </c>
      <c r="AL40" s="2">
        <v>7771</v>
      </c>
      <c r="AP40" s="2">
        <v>1</v>
      </c>
      <c r="AQ40" s="2" t="s">
        <v>134</v>
      </c>
      <c r="AR40" s="2" t="s">
        <v>68</v>
      </c>
      <c r="AS40" s="2">
        <v>3.2</v>
      </c>
      <c r="AT40" s="2">
        <v>73240</v>
      </c>
      <c r="AV40" s="2" t="s">
        <v>263</v>
      </c>
      <c r="AW40" s="2" t="s">
        <v>264</v>
      </c>
      <c r="AX40" s="2" t="s">
        <v>70</v>
      </c>
      <c r="AY40" s="2">
        <v>53837</v>
      </c>
      <c r="AZ40" s="2">
        <v>201134</v>
      </c>
    </row>
    <row r="41" spans="1:52" ht="12.75">
      <c r="A41" s="2" t="s">
        <v>265</v>
      </c>
      <c r="AI41" s="2">
        <v>622</v>
      </c>
      <c r="AJ41" s="2" t="s">
        <v>266</v>
      </c>
      <c r="AK41" s="2" t="s">
        <v>65</v>
      </c>
      <c r="AL41" s="2">
        <v>8409</v>
      </c>
      <c r="AP41" s="2">
        <v>2</v>
      </c>
      <c r="AQ41" s="2" t="s">
        <v>140</v>
      </c>
      <c r="AR41" s="2" t="s">
        <v>68</v>
      </c>
      <c r="AS41" s="2">
        <v>3.75</v>
      </c>
      <c r="AT41" s="2">
        <v>85240</v>
      </c>
      <c r="AV41" s="2" t="s">
        <v>267</v>
      </c>
      <c r="AW41" s="2" t="s">
        <v>268</v>
      </c>
      <c r="AX41" s="2" t="s">
        <v>70</v>
      </c>
      <c r="AY41" s="2">
        <v>53837</v>
      </c>
      <c r="AZ41" s="2">
        <v>91470</v>
      </c>
    </row>
    <row r="42" spans="1:52" ht="12.75">
      <c r="A42" s="2" t="s">
        <v>269</v>
      </c>
      <c r="AI42" s="2">
        <v>623</v>
      </c>
      <c r="AJ42" s="2" t="s">
        <v>270</v>
      </c>
      <c r="AK42" s="2" t="s">
        <v>65</v>
      </c>
      <c r="AL42" s="2">
        <v>12500</v>
      </c>
      <c r="AP42" s="2">
        <v>3</v>
      </c>
      <c r="AQ42" s="2" t="s">
        <v>146</v>
      </c>
      <c r="AR42" s="2" t="s">
        <v>68</v>
      </c>
      <c r="AS42" s="2">
        <v>4.39</v>
      </c>
      <c r="AT42" s="2">
        <v>99197</v>
      </c>
      <c r="AV42" s="2" t="s">
        <v>271</v>
      </c>
      <c r="AW42" s="2" t="s">
        <v>272</v>
      </c>
      <c r="AX42" s="2" t="s">
        <v>70</v>
      </c>
      <c r="AY42" s="2">
        <v>53837</v>
      </c>
      <c r="AZ42" s="2">
        <v>80535</v>
      </c>
    </row>
    <row r="43" spans="2:52" ht="12.75">
      <c r="B43" s="2" t="s">
        <v>273</v>
      </c>
      <c r="D43" s="2" t="s">
        <v>274</v>
      </c>
      <c r="AI43" s="2" t="s">
        <v>275</v>
      </c>
      <c r="AJ43" s="2" t="s">
        <v>276</v>
      </c>
      <c r="AK43" s="2" t="s">
        <v>65</v>
      </c>
      <c r="AL43" s="2">
        <v>10487</v>
      </c>
      <c r="AP43" s="2">
        <v>4</v>
      </c>
      <c r="AQ43" s="2" t="s">
        <v>152</v>
      </c>
      <c r="AR43" s="2" t="s">
        <v>68</v>
      </c>
      <c r="AS43" s="2">
        <v>5.15</v>
      </c>
      <c r="AT43" s="2">
        <v>115771</v>
      </c>
      <c r="AV43" s="2" t="s">
        <v>277</v>
      </c>
      <c r="AW43" s="2" t="s">
        <v>278</v>
      </c>
      <c r="AX43" s="2" t="s">
        <v>70</v>
      </c>
      <c r="AY43" s="2">
        <v>138860</v>
      </c>
      <c r="AZ43" s="2">
        <v>2662198</v>
      </c>
    </row>
    <row r="44" spans="1:52" ht="38.25">
      <c r="A44" s="2" t="s">
        <v>279</v>
      </c>
      <c r="B44" s="3" t="s">
        <v>280</v>
      </c>
      <c r="C44" s="4" t="s">
        <v>281</v>
      </c>
      <c r="D44" s="2">
        <v>44292.6</v>
      </c>
      <c r="AI44" s="2" t="s">
        <v>282</v>
      </c>
      <c r="AJ44" s="2" t="s">
        <v>283</v>
      </c>
      <c r="AK44" s="2" t="s">
        <v>65</v>
      </c>
      <c r="AL44" s="2">
        <v>8409</v>
      </c>
      <c r="AQ44" s="2" t="s">
        <v>284</v>
      </c>
      <c r="AV44" s="2" t="s">
        <v>285</v>
      </c>
      <c r="AW44" s="2" t="s">
        <v>286</v>
      </c>
      <c r="AX44" s="2" t="s">
        <v>70</v>
      </c>
      <c r="AY44" s="2">
        <v>138860</v>
      </c>
      <c r="AZ44" s="2">
        <v>1594609</v>
      </c>
    </row>
    <row r="45" spans="1:52" ht="38.25">
      <c r="A45" s="2" t="s">
        <v>287</v>
      </c>
      <c r="B45" s="3" t="s">
        <v>288</v>
      </c>
      <c r="C45" s="4" t="s">
        <v>73</v>
      </c>
      <c r="D45" s="2">
        <v>61705.9</v>
      </c>
      <c r="AI45" s="2" t="s">
        <v>289</v>
      </c>
      <c r="AJ45" s="2" t="s">
        <v>290</v>
      </c>
      <c r="AK45" s="2" t="s">
        <v>65</v>
      </c>
      <c r="AL45" s="2">
        <v>60870</v>
      </c>
      <c r="AP45" s="2">
        <v>1</v>
      </c>
      <c r="AQ45" s="2" t="s">
        <v>134</v>
      </c>
      <c r="AR45" s="2" t="s">
        <v>68</v>
      </c>
      <c r="AS45" s="2">
        <v>2.18</v>
      </c>
      <c r="AT45" s="2">
        <v>51002</v>
      </c>
      <c r="AV45" s="2" t="s">
        <v>291</v>
      </c>
      <c r="AW45" s="2" t="s">
        <v>292</v>
      </c>
      <c r="AX45" s="2" t="s">
        <v>70</v>
      </c>
      <c r="AY45" s="2">
        <v>138860</v>
      </c>
      <c r="AZ45" s="2">
        <v>307033</v>
      </c>
    </row>
    <row r="46" spans="1:52" ht="38.25">
      <c r="A46" s="2" t="s">
        <v>293</v>
      </c>
      <c r="B46" s="3" t="s">
        <v>294</v>
      </c>
      <c r="C46" s="4" t="s">
        <v>73</v>
      </c>
      <c r="D46" s="2">
        <v>84296.5</v>
      </c>
      <c r="AI46" s="2" t="s">
        <v>295</v>
      </c>
      <c r="AJ46" s="2" t="s">
        <v>296</v>
      </c>
      <c r="AK46" s="2" t="s">
        <v>65</v>
      </c>
      <c r="AL46" s="2">
        <v>18500</v>
      </c>
      <c r="AP46" s="2">
        <v>2</v>
      </c>
      <c r="AQ46" s="2" t="s">
        <v>140</v>
      </c>
      <c r="AR46" s="2" t="s">
        <v>68</v>
      </c>
      <c r="AS46" s="2">
        <v>2.59</v>
      </c>
      <c r="AT46" s="2">
        <v>59943</v>
      </c>
      <c r="AV46" s="2" t="s">
        <v>297</v>
      </c>
      <c r="AW46" s="2" t="s">
        <v>298</v>
      </c>
      <c r="AX46" s="2" t="s">
        <v>70</v>
      </c>
      <c r="AY46" s="2">
        <v>53837</v>
      </c>
      <c r="AZ46" s="2">
        <v>75550</v>
      </c>
    </row>
    <row r="47" spans="1:52" ht="38.25">
      <c r="A47" s="2" t="s">
        <v>299</v>
      </c>
      <c r="B47" s="3" t="s">
        <v>300</v>
      </c>
      <c r="C47" s="4" t="s">
        <v>73</v>
      </c>
      <c r="D47" s="2">
        <v>98799.3</v>
      </c>
      <c r="AI47" s="2" t="s">
        <v>301</v>
      </c>
      <c r="AJ47" s="2" t="s">
        <v>302</v>
      </c>
      <c r="AK47" s="2" t="s">
        <v>65</v>
      </c>
      <c r="AL47" s="2">
        <v>16667</v>
      </c>
      <c r="AP47" s="2">
        <v>3</v>
      </c>
      <c r="AQ47" s="2" t="s">
        <v>146</v>
      </c>
      <c r="AR47" s="2" t="s">
        <v>68</v>
      </c>
      <c r="AS47" s="2">
        <v>3.08</v>
      </c>
      <c r="AT47" s="2">
        <v>70629</v>
      </c>
      <c r="AV47" s="2" t="s">
        <v>303</v>
      </c>
      <c r="AW47" s="2" t="s">
        <v>304</v>
      </c>
      <c r="AX47" s="2" t="s">
        <v>70</v>
      </c>
      <c r="AY47" s="2">
        <v>53837</v>
      </c>
      <c r="AZ47" s="2">
        <v>97249</v>
      </c>
    </row>
    <row r="48" spans="1:52" ht="38.25">
      <c r="A48" s="2" t="s">
        <v>305</v>
      </c>
      <c r="B48" s="3" t="s">
        <v>306</v>
      </c>
      <c r="C48" s="4" t="s">
        <v>73</v>
      </c>
      <c r="D48" s="2">
        <v>108204.1</v>
      </c>
      <c r="AI48" s="2" t="s">
        <v>307</v>
      </c>
      <c r="AJ48" s="2" t="s">
        <v>308</v>
      </c>
      <c r="AK48" s="2" t="s">
        <v>65</v>
      </c>
      <c r="AL48" s="2">
        <v>26167</v>
      </c>
      <c r="AP48" s="2">
        <v>4</v>
      </c>
      <c r="AQ48" s="2" t="s">
        <v>152</v>
      </c>
      <c r="AR48" s="2" t="s">
        <v>68</v>
      </c>
      <c r="AS48" s="2">
        <v>3.73</v>
      </c>
      <c r="AT48" s="2">
        <v>84804</v>
      </c>
      <c r="AV48" s="2" t="s">
        <v>309</v>
      </c>
      <c r="AW48" s="2" t="s">
        <v>310</v>
      </c>
      <c r="AX48" s="2" t="s">
        <v>70</v>
      </c>
      <c r="AY48" s="2">
        <v>138860</v>
      </c>
      <c r="AZ48" s="2">
        <v>3253599</v>
      </c>
    </row>
    <row r="49" spans="1:52" ht="38.25">
      <c r="A49" s="2" t="s">
        <v>311</v>
      </c>
      <c r="B49" s="3" t="s">
        <v>312</v>
      </c>
      <c r="C49" s="4" t="s">
        <v>73</v>
      </c>
      <c r="D49" s="2">
        <v>120030.4</v>
      </c>
      <c r="AI49" s="2" t="s">
        <v>313</v>
      </c>
      <c r="AJ49" s="2" t="s">
        <v>314</v>
      </c>
      <c r="AK49" s="2" t="s">
        <v>65</v>
      </c>
      <c r="AL49" s="2">
        <v>8180</v>
      </c>
      <c r="AQ49" s="2" t="s">
        <v>315</v>
      </c>
      <c r="AV49" s="2" t="s">
        <v>316</v>
      </c>
      <c r="AW49" s="2" t="s">
        <v>317</v>
      </c>
      <c r="AX49" s="2" t="s">
        <v>70</v>
      </c>
      <c r="AY49" s="2">
        <v>138860</v>
      </c>
      <c r="AZ49" s="2">
        <v>2623318</v>
      </c>
    </row>
    <row r="50" spans="1:52" ht="38.25">
      <c r="A50" s="2" t="s">
        <v>318</v>
      </c>
      <c r="B50" s="3" t="s">
        <v>319</v>
      </c>
      <c r="C50" s="4" t="s">
        <v>281</v>
      </c>
      <c r="D50" s="2">
        <v>142574.8</v>
      </c>
      <c r="AI50" s="2" t="s">
        <v>320</v>
      </c>
      <c r="AJ50" s="2" t="s">
        <v>321</v>
      </c>
      <c r="AK50" s="2" t="s">
        <v>65</v>
      </c>
      <c r="AL50" s="2">
        <v>66667</v>
      </c>
      <c r="AP50" s="2">
        <v>1</v>
      </c>
      <c r="AQ50" s="2" t="s">
        <v>134</v>
      </c>
      <c r="AR50" s="2" t="s">
        <v>68</v>
      </c>
      <c r="AS50" s="2">
        <v>2.35</v>
      </c>
      <c r="AT50" s="2">
        <v>54710</v>
      </c>
      <c r="AV50" s="2" t="s">
        <v>322</v>
      </c>
      <c r="AW50" s="2" t="s">
        <v>323</v>
      </c>
      <c r="AX50" s="2" t="s">
        <v>70</v>
      </c>
      <c r="AY50" s="2">
        <v>138860</v>
      </c>
      <c r="AZ50" s="2">
        <v>2792869</v>
      </c>
    </row>
    <row r="51" spans="1:52" ht="38.25">
      <c r="A51" s="2" t="s">
        <v>324</v>
      </c>
      <c r="B51" s="3" t="s">
        <v>325</v>
      </c>
      <c r="C51" s="4" t="s">
        <v>73</v>
      </c>
      <c r="D51" s="2">
        <v>169388.7</v>
      </c>
      <c r="AI51" s="2" t="s">
        <v>326</v>
      </c>
      <c r="AJ51" s="2" t="s">
        <v>327</v>
      </c>
      <c r="AK51" s="2" t="s">
        <v>65</v>
      </c>
      <c r="AL51" s="2">
        <v>7360</v>
      </c>
      <c r="AP51" s="2">
        <v>2</v>
      </c>
      <c r="AQ51" s="2" t="s">
        <v>140</v>
      </c>
      <c r="AR51" s="2" t="s">
        <v>68</v>
      </c>
      <c r="AS51" s="2">
        <v>2.72</v>
      </c>
      <c r="AT51" s="2">
        <v>62778</v>
      </c>
      <c r="AV51" s="2" t="s">
        <v>328</v>
      </c>
      <c r="AW51" s="2" t="s">
        <v>329</v>
      </c>
      <c r="AX51" s="2" t="s">
        <v>70</v>
      </c>
      <c r="AY51" s="2">
        <v>138860</v>
      </c>
      <c r="AZ51" s="2">
        <v>952392</v>
      </c>
    </row>
    <row r="52" spans="1:52" ht="38.25">
      <c r="A52" s="2" t="s">
        <v>330</v>
      </c>
      <c r="B52" s="3" t="s">
        <v>331</v>
      </c>
      <c r="C52" s="4" t="s">
        <v>73</v>
      </c>
      <c r="D52" s="2">
        <v>197012.9</v>
      </c>
      <c r="AI52" s="2" t="s">
        <v>332</v>
      </c>
      <c r="AJ52" s="2" t="s">
        <v>333</v>
      </c>
      <c r="AK52" s="2" t="s">
        <v>65</v>
      </c>
      <c r="AL52" s="2">
        <v>7360</v>
      </c>
      <c r="AP52" s="2">
        <v>3</v>
      </c>
      <c r="AQ52" s="2" t="s">
        <v>146</v>
      </c>
      <c r="AR52" s="2" t="s">
        <v>68</v>
      </c>
      <c r="AS52" s="2">
        <v>3.25</v>
      </c>
      <c r="AT52" s="2">
        <v>74337</v>
      </c>
      <c r="AV52" s="2" t="s">
        <v>334</v>
      </c>
      <c r="AW52" s="2" t="s">
        <v>335</v>
      </c>
      <c r="AX52" s="2" t="s">
        <v>70</v>
      </c>
      <c r="AY52" s="2">
        <v>138860</v>
      </c>
      <c r="AZ52" s="2">
        <v>1407304</v>
      </c>
    </row>
    <row r="53" spans="1:52" ht="38.25">
      <c r="A53" s="2" t="s">
        <v>336</v>
      </c>
      <c r="B53" s="3" t="s">
        <v>337</v>
      </c>
      <c r="C53" s="4" t="s">
        <v>73</v>
      </c>
      <c r="D53" s="2">
        <v>226222.6</v>
      </c>
      <c r="AI53" s="2" t="s">
        <v>338</v>
      </c>
      <c r="AJ53" s="2" t="s">
        <v>339</v>
      </c>
      <c r="AK53" s="2" t="s">
        <v>65</v>
      </c>
      <c r="AL53" s="2">
        <v>7360</v>
      </c>
      <c r="AP53" s="2">
        <v>4</v>
      </c>
      <c r="AQ53" s="2" t="s">
        <v>152</v>
      </c>
      <c r="AR53" s="2" t="s">
        <v>68</v>
      </c>
      <c r="AS53" s="2">
        <v>3.91</v>
      </c>
      <c r="AT53" s="2">
        <v>88730</v>
      </c>
      <c r="AV53" s="2" t="s">
        <v>340</v>
      </c>
      <c r="AW53" s="2" t="s">
        <v>341</v>
      </c>
      <c r="AX53" s="2" t="s">
        <v>70</v>
      </c>
      <c r="AY53" s="2">
        <v>73028</v>
      </c>
      <c r="AZ53" s="2">
        <v>214623</v>
      </c>
    </row>
    <row r="54" spans="1:52" ht="38.25">
      <c r="A54" s="2" t="s">
        <v>342</v>
      </c>
      <c r="B54" s="3" t="s">
        <v>343</v>
      </c>
      <c r="C54" s="4" t="s">
        <v>73</v>
      </c>
      <c r="D54" s="2">
        <v>251913.9</v>
      </c>
      <c r="AI54" s="2" t="s">
        <v>344</v>
      </c>
      <c r="AJ54" s="2" t="s">
        <v>345</v>
      </c>
      <c r="AK54" s="2" t="s">
        <v>65</v>
      </c>
      <c r="AL54" s="2">
        <v>7360</v>
      </c>
      <c r="AV54" s="2" t="s">
        <v>346</v>
      </c>
      <c r="AW54" s="2" t="s">
        <v>347</v>
      </c>
      <c r="AX54" s="2" t="s">
        <v>70</v>
      </c>
      <c r="AY54" s="2">
        <v>73028</v>
      </c>
      <c r="AZ54" s="2">
        <v>158173</v>
      </c>
    </row>
    <row r="55" spans="1:52" ht="38.25">
      <c r="A55" s="2" t="s">
        <v>348</v>
      </c>
      <c r="B55" s="3" t="s">
        <v>349</v>
      </c>
      <c r="C55" s="4" t="s">
        <v>73</v>
      </c>
      <c r="D55" s="2">
        <v>277487.8</v>
      </c>
      <c r="AI55" s="2" t="s">
        <v>350</v>
      </c>
      <c r="AJ55" s="2" t="s">
        <v>351</v>
      </c>
      <c r="AK55" s="2" t="s">
        <v>65</v>
      </c>
      <c r="AL55" s="2">
        <v>7575</v>
      </c>
      <c r="AV55" s="2" t="s">
        <v>352</v>
      </c>
      <c r="AW55" s="2" t="s">
        <v>353</v>
      </c>
      <c r="AX55" s="2" t="s">
        <v>70</v>
      </c>
      <c r="AY55" s="2">
        <v>73028</v>
      </c>
      <c r="AZ55" s="2">
        <v>418710</v>
      </c>
    </row>
    <row r="56" spans="2:52" ht="12.75">
      <c r="B56" s="3" t="s">
        <v>354</v>
      </c>
      <c r="D56" s="2" t="s">
        <v>274</v>
      </c>
      <c r="AI56" s="2" t="s">
        <v>355</v>
      </c>
      <c r="AJ56" s="2" t="s">
        <v>356</v>
      </c>
      <c r="AK56" s="2" t="s">
        <v>65</v>
      </c>
      <c r="AL56" s="2">
        <v>7575</v>
      </c>
      <c r="AV56" s="2" t="s">
        <v>357</v>
      </c>
      <c r="AW56" s="2" t="s">
        <v>358</v>
      </c>
      <c r="AX56" s="2" t="s">
        <v>70</v>
      </c>
      <c r="AY56" s="2">
        <v>131227</v>
      </c>
      <c r="AZ56" s="2">
        <v>710145</v>
      </c>
    </row>
    <row r="57" spans="1:52" ht="25.5">
      <c r="A57" s="2" t="s">
        <v>359</v>
      </c>
      <c r="B57" s="3" t="s">
        <v>360</v>
      </c>
      <c r="C57" s="4" t="s">
        <v>165</v>
      </c>
      <c r="D57" s="2">
        <v>81446.9</v>
      </c>
      <c r="AI57" s="2" t="s">
        <v>361</v>
      </c>
      <c r="AJ57" s="2" t="s">
        <v>362</v>
      </c>
      <c r="AK57" s="2" t="s">
        <v>65</v>
      </c>
      <c r="AL57" s="2">
        <v>7625</v>
      </c>
      <c r="AV57" s="2" t="s">
        <v>363</v>
      </c>
      <c r="AW57" s="2" t="s">
        <v>364</v>
      </c>
      <c r="AX57" s="2" t="s">
        <v>70</v>
      </c>
      <c r="AY57" s="2">
        <v>131227</v>
      </c>
      <c r="AZ57" s="2">
        <v>1876575</v>
      </c>
    </row>
    <row r="58" spans="1:52" ht="25.5">
      <c r="A58" s="2" t="s">
        <v>365</v>
      </c>
      <c r="B58" s="3" t="s">
        <v>366</v>
      </c>
      <c r="C58" s="4" t="s">
        <v>165</v>
      </c>
      <c r="D58" s="2">
        <v>163994.5</v>
      </c>
      <c r="AI58" s="2" t="s">
        <v>367</v>
      </c>
      <c r="AJ58" s="2" t="s">
        <v>368</v>
      </c>
      <c r="AK58" s="2" t="s">
        <v>65</v>
      </c>
      <c r="AL58" s="2">
        <v>7425</v>
      </c>
      <c r="AV58" s="2" t="s">
        <v>369</v>
      </c>
      <c r="AW58" s="2" t="s">
        <v>370</v>
      </c>
      <c r="AX58" s="2" t="s">
        <v>70</v>
      </c>
      <c r="AY58" s="2">
        <v>131227</v>
      </c>
      <c r="AZ58" s="2">
        <v>661249</v>
      </c>
    </row>
    <row r="59" spans="1:52" ht="25.5">
      <c r="A59" s="2" t="s">
        <v>371</v>
      </c>
      <c r="B59" s="3" t="s">
        <v>372</v>
      </c>
      <c r="C59" s="4" t="s">
        <v>281</v>
      </c>
      <c r="D59" s="2">
        <v>141508.749</v>
      </c>
      <c r="AI59" s="2" t="s">
        <v>373</v>
      </c>
      <c r="AJ59" s="2" t="s">
        <v>374</v>
      </c>
      <c r="AK59" s="2" t="s">
        <v>65</v>
      </c>
      <c r="AL59" s="2">
        <v>7425</v>
      </c>
      <c r="AV59" s="2" t="s">
        <v>375</v>
      </c>
      <c r="AW59" s="2" t="s">
        <v>376</v>
      </c>
      <c r="AX59" s="2" t="s">
        <v>70</v>
      </c>
      <c r="AY59" s="2">
        <v>131227</v>
      </c>
      <c r="AZ59" s="2">
        <v>484658</v>
      </c>
    </row>
    <row r="60" spans="1:52" ht="25.5">
      <c r="A60" s="2" t="s">
        <v>377</v>
      </c>
      <c r="B60" s="3" t="s">
        <v>378</v>
      </c>
      <c r="C60" s="4" t="s">
        <v>281</v>
      </c>
      <c r="D60" s="2">
        <v>288356.127</v>
      </c>
      <c r="E60" s="2" t="s">
        <v>379</v>
      </c>
      <c r="AI60" s="2" t="s">
        <v>380</v>
      </c>
      <c r="AJ60" s="2" t="s">
        <v>381</v>
      </c>
      <c r="AK60" s="2" t="s">
        <v>65</v>
      </c>
      <c r="AL60" s="2">
        <v>8899</v>
      </c>
      <c r="AV60" s="2" t="s">
        <v>382</v>
      </c>
      <c r="AW60" s="2" t="s">
        <v>383</v>
      </c>
      <c r="AX60" s="2" t="s">
        <v>70</v>
      </c>
      <c r="AY60" s="2">
        <v>131227</v>
      </c>
      <c r="AZ60" s="2">
        <v>2551963</v>
      </c>
    </row>
    <row r="61" spans="1:52" ht="25.5">
      <c r="A61" s="2" t="s">
        <v>384</v>
      </c>
      <c r="B61" s="3" t="s">
        <v>385</v>
      </c>
      <c r="C61" s="4" t="s">
        <v>281</v>
      </c>
      <c r="D61" s="2">
        <v>340959.291</v>
      </c>
      <c r="E61" s="2" t="s">
        <v>379</v>
      </c>
      <c r="AI61" s="2" t="s">
        <v>386</v>
      </c>
      <c r="AJ61" s="2" t="s">
        <v>387</v>
      </c>
      <c r="AK61" s="2" t="s">
        <v>65</v>
      </c>
      <c r="AL61" s="2">
        <v>9691</v>
      </c>
      <c r="AV61" s="2" t="s">
        <v>388</v>
      </c>
      <c r="AW61" s="2" t="s">
        <v>389</v>
      </c>
      <c r="AX61" s="2" t="s">
        <v>70</v>
      </c>
      <c r="AY61" s="2">
        <v>99197</v>
      </c>
      <c r="AZ61" s="2">
        <v>409265</v>
      </c>
    </row>
    <row r="62" spans="1:52" ht="25.5">
      <c r="A62" s="2" t="s">
        <v>390</v>
      </c>
      <c r="B62" s="3" t="s">
        <v>391</v>
      </c>
      <c r="C62" s="4" t="s">
        <v>165</v>
      </c>
      <c r="D62" s="2">
        <v>184239.399</v>
      </c>
      <c r="AI62" s="2" t="s">
        <v>392</v>
      </c>
      <c r="AJ62" s="2" t="s">
        <v>393</v>
      </c>
      <c r="AK62" s="2" t="s">
        <v>65</v>
      </c>
      <c r="AL62" s="2">
        <v>7500</v>
      </c>
      <c r="AV62" s="2" t="s">
        <v>394</v>
      </c>
      <c r="AW62" s="2" t="s">
        <v>395</v>
      </c>
      <c r="AX62" s="2" t="s">
        <v>70</v>
      </c>
      <c r="AY62" s="2">
        <v>62560</v>
      </c>
      <c r="AZ62" s="2">
        <v>159571</v>
      </c>
    </row>
    <row r="63" spans="1:52" ht="25.5">
      <c r="A63" s="2" t="s">
        <v>396</v>
      </c>
      <c r="B63" s="3" t="s">
        <v>397</v>
      </c>
      <c r="C63" s="4" t="s">
        <v>165</v>
      </c>
      <c r="D63" s="2">
        <v>279806.132</v>
      </c>
      <c r="AI63" s="2" t="s">
        <v>398</v>
      </c>
      <c r="AJ63" s="2" t="s">
        <v>399</v>
      </c>
      <c r="AK63" s="2" t="s">
        <v>165</v>
      </c>
      <c r="AL63" s="2">
        <v>468000</v>
      </c>
      <c r="AV63" s="2">
        <v>566</v>
      </c>
      <c r="AW63" s="2" t="s">
        <v>400</v>
      </c>
      <c r="AX63" s="2" t="s">
        <v>70</v>
      </c>
      <c r="AY63" s="2">
        <v>147583</v>
      </c>
      <c r="AZ63" s="2">
        <v>550611</v>
      </c>
    </row>
    <row r="64" spans="35:52" ht="12.75">
      <c r="AI64" s="2" t="s">
        <v>401</v>
      </c>
      <c r="AJ64" s="2" t="s">
        <v>402</v>
      </c>
      <c r="AK64" s="2" t="s">
        <v>165</v>
      </c>
      <c r="AL64" s="2">
        <v>95000</v>
      </c>
      <c r="AV64" s="2">
        <v>567</v>
      </c>
      <c r="AW64" s="2" t="s">
        <v>403</v>
      </c>
      <c r="AX64" s="2" t="s">
        <v>70</v>
      </c>
      <c r="AY64" s="2">
        <v>147583</v>
      </c>
      <c r="AZ64" s="2">
        <v>605116</v>
      </c>
    </row>
    <row r="65" spans="35:52" ht="12.75">
      <c r="AI65" s="2" t="s">
        <v>404</v>
      </c>
      <c r="AJ65" s="2" t="s">
        <v>405</v>
      </c>
      <c r="AK65" s="2" t="s">
        <v>165</v>
      </c>
      <c r="AL65" s="2">
        <v>488200</v>
      </c>
      <c r="AV65" s="2">
        <v>568</v>
      </c>
      <c r="AW65" s="2" t="s">
        <v>406</v>
      </c>
      <c r="AY65" s="2">
        <v>147583</v>
      </c>
      <c r="AZ65" s="2">
        <v>1170245</v>
      </c>
    </row>
    <row r="66" spans="35:52" ht="12.75">
      <c r="AI66" s="2" t="s">
        <v>407</v>
      </c>
      <c r="AJ66" s="2" t="s">
        <v>408</v>
      </c>
      <c r="AK66" s="2" t="s">
        <v>165</v>
      </c>
      <c r="AL66" s="2">
        <v>2669000</v>
      </c>
      <c r="AV66" s="2">
        <v>569</v>
      </c>
      <c r="AW66" s="2" t="s">
        <v>409</v>
      </c>
      <c r="AY66" s="2">
        <v>147583</v>
      </c>
      <c r="AZ66" s="2">
        <v>307374</v>
      </c>
    </row>
    <row r="67" spans="35:52" ht="12.75">
      <c r="AI67" s="2" t="s">
        <v>410</v>
      </c>
      <c r="AJ67" s="2" t="s">
        <v>411</v>
      </c>
      <c r="AK67" s="2" t="s">
        <v>65</v>
      </c>
      <c r="AL67" s="2">
        <v>11800</v>
      </c>
      <c r="AV67" s="2">
        <v>570</v>
      </c>
      <c r="AW67" s="2" t="s">
        <v>412</v>
      </c>
      <c r="AX67" s="2" t="s">
        <v>70</v>
      </c>
      <c r="AY67" s="2">
        <v>147583</v>
      </c>
      <c r="AZ67" s="2">
        <v>179541</v>
      </c>
    </row>
    <row r="68" spans="35:52" ht="12.75">
      <c r="AI68" s="2">
        <v>760</v>
      </c>
      <c r="AJ68" s="2" t="s">
        <v>413</v>
      </c>
      <c r="AK68" s="2" t="s">
        <v>65</v>
      </c>
      <c r="AL68" s="2">
        <v>9000</v>
      </c>
      <c r="AV68" s="2">
        <v>578</v>
      </c>
      <c r="AW68" s="2" t="s">
        <v>414</v>
      </c>
      <c r="AX68" s="2" t="s">
        <v>70</v>
      </c>
      <c r="AY68" s="2">
        <v>62560</v>
      </c>
      <c r="AZ68" s="2">
        <v>65889</v>
      </c>
    </row>
    <row r="69" spans="35:52" ht="12.75">
      <c r="AI69" s="2">
        <v>762</v>
      </c>
      <c r="AJ69" s="2" t="s">
        <v>84</v>
      </c>
      <c r="AK69" s="2" t="s">
        <v>65</v>
      </c>
      <c r="AL69" s="2">
        <v>5445</v>
      </c>
      <c r="AV69" s="2">
        <v>579</v>
      </c>
      <c r="AW69" s="2" t="s">
        <v>415</v>
      </c>
      <c r="AX69" s="2" t="s">
        <v>70</v>
      </c>
      <c r="AY69" s="2">
        <v>39880</v>
      </c>
      <c r="AZ69" s="2">
        <v>65044</v>
      </c>
    </row>
    <row r="70" spans="35:38" ht="12.75">
      <c r="AI70" s="2">
        <v>763</v>
      </c>
      <c r="AJ70" s="2" t="s">
        <v>416</v>
      </c>
      <c r="AK70" s="2" t="s">
        <v>65</v>
      </c>
      <c r="AL70" s="2">
        <v>8481</v>
      </c>
    </row>
    <row r="71" spans="35:38" ht="12.75">
      <c r="AI71" s="2">
        <v>764</v>
      </c>
      <c r="AJ71" s="2" t="s">
        <v>417</v>
      </c>
      <c r="AK71" s="2" t="s">
        <v>65</v>
      </c>
      <c r="AL71" s="2">
        <v>22440</v>
      </c>
    </row>
    <row r="72" spans="35:38" ht="12.75">
      <c r="AI72" s="2">
        <v>778</v>
      </c>
      <c r="AJ72" s="2" t="s">
        <v>418</v>
      </c>
      <c r="AK72" s="2" t="s">
        <v>419</v>
      </c>
      <c r="AL72" s="2">
        <v>15000</v>
      </c>
    </row>
    <row r="73" spans="35:38" ht="12.75">
      <c r="AI73" s="2" t="s">
        <v>420</v>
      </c>
      <c r="AJ73" s="2" t="s">
        <v>421</v>
      </c>
      <c r="AK73" s="2" t="s">
        <v>422</v>
      </c>
      <c r="AL73" s="2">
        <v>82400</v>
      </c>
    </row>
    <row r="74" spans="35:38" ht="12.75">
      <c r="AI74" s="2" t="s">
        <v>423</v>
      </c>
      <c r="AJ74" s="2" t="s">
        <v>424</v>
      </c>
      <c r="AK74" s="2" t="s">
        <v>425</v>
      </c>
      <c r="AL74" s="2">
        <v>24327</v>
      </c>
    </row>
    <row r="75" spans="35:38" ht="12.75">
      <c r="AI75" s="2">
        <v>825</v>
      </c>
      <c r="AJ75" s="2" t="s">
        <v>426</v>
      </c>
      <c r="AK75" s="2" t="s">
        <v>133</v>
      </c>
      <c r="AL75" s="2">
        <v>10476</v>
      </c>
    </row>
    <row r="76" spans="35:38" ht="12.75">
      <c r="AI76" s="2">
        <v>910</v>
      </c>
      <c r="AJ76" s="2" t="s">
        <v>427</v>
      </c>
      <c r="AK76" s="2" t="s">
        <v>133</v>
      </c>
      <c r="AL76" s="2">
        <v>387005</v>
      </c>
    </row>
    <row r="77" spans="35:38" ht="12.75">
      <c r="AI77" s="2" t="s">
        <v>428</v>
      </c>
      <c r="AJ77" s="2" t="s">
        <v>429</v>
      </c>
      <c r="AK77" s="2" t="s">
        <v>65</v>
      </c>
      <c r="AL77" s="2">
        <v>2400000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 xml:space="preserve">&amp;Cwww.vncold.vn        www.vncold.vn        www.vncold.vn        www.vncold.vn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E11" sqref="E11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9.140625" style="1" customWidth="1"/>
    <col min="4" max="4" width="12.140625" style="5" bestFit="1" customWidth="1"/>
    <col min="5" max="5" width="17.57421875" style="5" bestFit="1" customWidth="1"/>
    <col min="6" max="16384" width="9.140625" style="1" customWidth="1"/>
  </cols>
  <sheetData>
    <row r="1" ht="12.75">
      <c r="A1" s="1" t="s">
        <v>430</v>
      </c>
    </row>
    <row r="2" ht="12.75">
      <c r="B2" s="1" t="s">
        <v>431</v>
      </c>
    </row>
    <row r="3" spans="1:5" ht="12.75">
      <c r="A3" s="1" t="s">
        <v>32</v>
      </c>
      <c r="B3" s="1" t="s">
        <v>36</v>
      </c>
      <c r="C3" s="1" t="s">
        <v>7</v>
      </c>
      <c r="D3" s="5" t="s">
        <v>432</v>
      </c>
      <c r="E3" s="5" t="s">
        <v>433</v>
      </c>
    </row>
    <row r="4" spans="1:2" ht="12.75">
      <c r="A4" s="1" t="s">
        <v>51</v>
      </c>
      <c r="B4" s="1" t="s">
        <v>434</v>
      </c>
    </row>
    <row r="5" spans="1:5" ht="12.75">
      <c r="A5" s="1" t="s">
        <v>435</v>
      </c>
      <c r="B5" s="1" t="s">
        <v>67</v>
      </c>
      <c r="C5" s="1" t="s">
        <v>68</v>
      </c>
      <c r="D5" s="5">
        <v>38423.07692307692</v>
      </c>
      <c r="E5" s="5">
        <v>74322.69230769231</v>
      </c>
    </row>
    <row r="6" spans="1:5" ht="12.75">
      <c r="A6" s="1" t="s">
        <v>436</v>
      </c>
      <c r="B6" s="1" t="s">
        <v>79</v>
      </c>
      <c r="C6" s="1" t="s">
        <v>68</v>
      </c>
      <c r="D6" s="5">
        <v>45276.92307692308</v>
      </c>
      <c r="E6" s="5">
        <v>85357.38461538461</v>
      </c>
    </row>
    <row r="7" spans="1:5" ht="12.75">
      <c r="A7" s="1" t="s">
        <v>437</v>
      </c>
      <c r="B7" s="1" t="s">
        <v>438</v>
      </c>
      <c r="C7" s="1" t="s">
        <v>68</v>
      </c>
      <c r="D7" s="5">
        <v>46066.153846153844</v>
      </c>
      <c r="E7" s="5">
        <v>86628.04615384617</v>
      </c>
    </row>
    <row r="8" spans="1:5" ht="12.75">
      <c r="A8" s="1" t="s">
        <v>439</v>
      </c>
      <c r="B8" s="1" t="s">
        <v>440</v>
      </c>
      <c r="C8" s="1" t="s">
        <v>68</v>
      </c>
      <c r="D8" s="5">
        <v>46855.384615384624</v>
      </c>
      <c r="E8" s="5">
        <v>87898.70769230771</v>
      </c>
    </row>
    <row r="9" spans="1:5" ht="12.75">
      <c r="A9" s="1" t="s">
        <v>441</v>
      </c>
      <c r="B9" s="1" t="s">
        <v>442</v>
      </c>
      <c r="C9" s="1" t="s">
        <v>68</v>
      </c>
      <c r="D9" s="5">
        <v>47644.61538461538</v>
      </c>
      <c r="E9" s="5">
        <v>89169.36923076924</v>
      </c>
    </row>
    <row r="10" spans="1:5" ht="12.75">
      <c r="A10" s="1" t="s">
        <v>443</v>
      </c>
      <c r="B10" s="1" t="s">
        <v>444</v>
      </c>
      <c r="C10" s="1" t="s">
        <v>68</v>
      </c>
      <c r="D10" s="5">
        <v>48433.84615384616</v>
      </c>
      <c r="E10" s="5">
        <v>90440.03076923078</v>
      </c>
    </row>
    <row r="11" spans="1:5" ht="12.75">
      <c r="A11" s="1" t="s">
        <v>445</v>
      </c>
      <c r="B11" s="1" t="s">
        <v>446</v>
      </c>
      <c r="C11" s="1" t="s">
        <v>68</v>
      </c>
      <c r="D11" s="5">
        <v>49223.07692307692</v>
      </c>
      <c r="E11" s="5">
        <v>91710.69230769231</v>
      </c>
    </row>
    <row r="12" spans="1:5" ht="12.75">
      <c r="A12" s="1" t="s">
        <v>447</v>
      </c>
      <c r="B12" s="1" t="s">
        <v>448</v>
      </c>
      <c r="C12" s="1" t="s">
        <v>68</v>
      </c>
      <c r="D12" s="5">
        <v>50012.307692307695</v>
      </c>
      <c r="E12" s="5">
        <v>92981.35384615386</v>
      </c>
    </row>
    <row r="13" spans="1:5" ht="12.75">
      <c r="A13" s="1" t="s">
        <v>449</v>
      </c>
      <c r="B13" s="1" t="s">
        <v>450</v>
      </c>
      <c r="C13" s="1" t="s">
        <v>68</v>
      </c>
      <c r="D13" s="5">
        <v>50801.53846153846</v>
      </c>
      <c r="E13" s="5">
        <v>94252.01538461538</v>
      </c>
    </row>
    <row r="14" spans="1:5" ht="12.75">
      <c r="A14" s="1" t="s">
        <v>451</v>
      </c>
      <c r="B14" s="1" t="s">
        <v>452</v>
      </c>
      <c r="C14" s="1" t="s">
        <v>68</v>
      </c>
      <c r="D14" s="5">
        <v>51590.769230769234</v>
      </c>
      <c r="E14" s="5">
        <v>95522.67692307693</v>
      </c>
    </row>
    <row r="15" spans="1:5" ht="12.75">
      <c r="A15" s="1" t="s">
        <v>453</v>
      </c>
      <c r="B15" s="1" t="s">
        <v>454</v>
      </c>
      <c r="C15" s="1" t="s">
        <v>68</v>
      </c>
      <c r="D15" s="5">
        <v>52380</v>
      </c>
      <c r="E15" s="5">
        <v>96793.33846153847</v>
      </c>
    </row>
    <row r="16" spans="1:5" ht="12.75">
      <c r="A16" s="1" t="s">
        <v>455</v>
      </c>
      <c r="B16" s="1" t="s">
        <v>86</v>
      </c>
      <c r="C16" s="1" t="s">
        <v>68</v>
      </c>
      <c r="D16" s="5">
        <v>53169.230769230766</v>
      </c>
      <c r="E16" s="5">
        <v>98064</v>
      </c>
    </row>
    <row r="17" spans="1:5" ht="12.75">
      <c r="A17" s="1" t="s">
        <v>456</v>
      </c>
      <c r="B17" s="1" t="s">
        <v>457</v>
      </c>
      <c r="C17" s="1" t="s">
        <v>68</v>
      </c>
      <c r="D17" s="5">
        <v>54103.846153846156</v>
      </c>
      <c r="E17" s="5">
        <v>99568.73076923077</v>
      </c>
    </row>
    <row r="18" spans="1:5" ht="12.75">
      <c r="A18" s="1" t="s">
        <v>458</v>
      </c>
      <c r="B18" s="1" t="s">
        <v>459</v>
      </c>
      <c r="C18" s="1" t="s">
        <v>68</v>
      </c>
      <c r="D18" s="5">
        <v>55038.46153846154</v>
      </c>
      <c r="E18" s="5">
        <v>101073.46153846153</v>
      </c>
    </row>
    <row r="19" spans="1:5" ht="12.75">
      <c r="A19" s="1" t="s">
        <v>460</v>
      </c>
      <c r="B19" s="1" t="s">
        <v>461</v>
      </c>
      <c r="C19" s="1" t="s">
        <v>68</v>
      </c>
      <c r="D19" s="5">
        <v>55973.07692307692</v>
      </c>
      <c r="E19" s="5">
        <v>102578.19230769231</v>
      </c>
    </row>
    <row r="20" spans="1:5" ht="12.75">
      <c r="A20" s="1" t="s">
        <v>462</v>
      </c>
      <c r="B20" s="1" t="s">
        <v>463</v>
      </c>
      <c r="C20" s="1" t="s">
        <v>68</v>
      </c>
      <c r="D20" s="5">
        <v>56907.6923076923</v>
      </c>
      <c r="E20" s="5">
        <v>104082.92307692306</v>
      </c>
    </row>
    <row r="21" spans="1:5" ht="12.75">
      <c r="A21" s="1" t="s">
        <v>464</v>
      </c>
      <c r="B21" s="1" t="s">
        <v>465</v>
      </c>
      <c r="C21" s="1" t="s">
        <v>68</v>
      </c>
      <c r="D21" s="5">
        <v>57842.307692307695</v>
      </c>
      <c r="E21" s="5">
        <v>105587.65384615384</v>
      </c>
    </row>
    <row r="22" spans="1:5" ht="12.75">
      <c r="A22" s="1" t="s">
        <v>466</v>
      </c>
      <c r="B22" s="1" t="s">
        <v>467</v>
      </c>
      <c r="C22" s="1" t="s">
        <v>68</v>
      </c>
      <c r="D22" s="5">
        <v>58776.92307692308</v>
      </c>
      <c r="E22" s="5">
        <v>107092.38461538461</v>
      </c>
    </row>
    <row r="23" spans="1:5" ht="12.75">
      <c r="A23" s="1" t="s">
        <v>468</v>
      </c>
      <c r="B23" s="1" t="s">
        <v>469</v>
      </c>
      <c r="C23" s="1" t="s">
        <v>68</v>
      </c>
      <c r="D23" s="5">
        <v>59711.53846153846</v>
      </c>
      <c r="E23" s="5">
        <v>108597.11538461539</v>
      </c>
    </row>
    <row r="24" spans="1:5" ht="12.75">
      <c r="A24" s="1" t="s">
        <v>470</v>
      </c>
      <c r="B24" s="1" t="s">
        <v>471</v>
      </c>
      <c r="C24" s="1" t="s">
        <v>68</v>
      </c>
      <c r="D24" s="5">
        <v>60646.153846153844</v>
      </c>
      <c r="E24" s="5">
        <v>110101.84615384616</v>
      </c>
    </row>
    <row r="25" spans="1:5" ht="12.75">
      <c r="A25" s="1" t="s">
        <v>163</v>
      </c>
      <c r="B25" s="1" t="s">
        <v>472</v>
      </c>
      <c r="C25" s="1" t="s">
        <v>68</v>
      </c>
      <c r="D25" s="5">
        <v>61580.769230769234</v>
      </c>
      <c r="E25" s="5">
        <v>111606.57692307692</v>
      </c>
    </row>
    <row r="26" spans="1:5" ht="12.75">
      <c r="A26" s="1" t="s">
        <v>473</v>
      </c>
      <c r="B26" s="1" t="s">
        <v>94</v>
      </c>
      <c r="C26" s="1" t="s">
        <v>68</v>
      </c>
      <c r="D26" s="5">
        <v>62515.38461538462</v>
      </c>
      <c r="E26" s="5">
        <v>113111.30769230769</v>
      </c>
    </row>
    <row r="27" spans="1:5" ht="12.75">
      <c r="A27" s="1" t="s">
        <v>474</v>
      </c>
      <c r="B27" s="1" t="s">
        <v>475</v>
      </c>
      <c r="C27" s="1" t="s">
        <v>68</v>
      </c>
      <c r="D27" s="5">
        <v>63616.15384615384</v>
      </c>
      <c r="E27" s="5">
        <v>114883.54615384614</v>
      </c>
    </row>
    <row r="28" spans="1:5" ht="12.75">
      <c r="A28" s="1" t="s">
        <v>476</v>
      </c>
      <c r="B28" s="1" t="s">
        <v>477</v>
      </c>
      <c r="C28" s="1" t="s">
        <v>68</v>
      </c>
      <c r="D28" s="5">
        <v>64716.92307692307</v>
      </c>
      <c r="E28" s="5">
        <v>116655.78461538459</v>
      </c>
    </row>
    <row r="29" spans="1:5" ht="12.75">
      <c r="A29" s="1" t="s">
        <v>478</v>
      </c>
      <c r="B29" s="1" t="s">
        <v>479</v>
      </c>
      <c r="C29" s="1" t="s">
        <v>68</v>
      </c>
      <c r="D29" s="5">
        <v>65817.69230769231</v>
      </c>
      <c r="E29" s="5">
        <v>118428.02307692308</v>
      </c>
    </row>
    <row r="30" spans="1:5" ht="12.75">
      <c r="A30" s="1" t="s">
        <v>480</v>
      </c>
      <c r="B30" s="1" t="s">
        <v>481</v>
      </c>
      <c r="C30" s="1" t="s">
        <v>68</v>
      </c>
      <c r="D30" s="5">
        <v>66918.46153846153</v>
      </c>
      <c r="E30" s="5">
        <v>120200.26153846153</v>
      </c>
    </row>
    <row r="31" spans="1:5" ht="12.75">
      <c r="A31" s="1" t="s">
        <v>482</v>
      </c>
      <c r="B31" s="1" t="s">
        <v>483</v>
      </c>
      <c r="C31" s="1" t="s">
        <v>68</v>
      </c>
      <c r="D31" s="5">
        <v>68019.23076923077</v>
      </c>
      <c r="E31" s="5">
        <v>121972.5</v>
      </c>
    </row>
    <row r="32" spans="1:5" ht="12.75">
      <c r="A32" s="1" t="s">
        <v>484</v>
      </c>
      <c r="B32" s="1" t="s">
        <v>485</v>
      </c>
      <c r="C32" s="1" t="s">
        <v>68</v>
      </c>
      <c r="D32" s="5">
        <v>69120</v>
      </c>
      <c r="E32" s="5">
        <v>123744.73846153847</v>
      </c>
    </row>
    <row r="33" spans="1:5" ht="12.75">
      <c r="A33" s="1" t="s">
        <v>486</v>
      </c>
      <c r="B33" s="1" t="s">
        <v>487</v>
      </c>
      <c r="C33" s="1" t="s">
        <v>68</v>
      </c>
      <c r="D33" s="5">
        <v>70220.76923076922</v>
      </c>
      <c r="E33" s="5">
        <v>125516.9769230769</v>
      </c>
    </row>
    <row r="34" spans="1:5" ht="12.75">
      <c r="A34" s="1" t="s">
        <v>488</v>
      </c>
      <c r="B34" s="1" t="s">
        <v>489</v>
      </c>
      <c r="C34" s="1" t="s">
        <v>68</v>
      </c>
      <c r="D34" s="5">
        <v>71321.53846153847</v>
      </c>
      <c r="E34" s="5">
        <v>127289.21538461537</v>
      </c>
    </row>
    <row r="35" spans="1:5" ht="12.75">
      <c r="A35" s="1" t="s">
        <v>490</v>
      </c>
      <c r="B35" s="1" t="s">
        <v>491</v>
      </c>
      <c r="C35" s="1" t="s">
        <v>68</v>
      </c>
      <c r="D35" s="5">
        <v>72422.30769230769</v>
      </c>
      <c r="E35" s="5">
        <v>129061.45384615383</v>
      </c>
    </row>
    <row r="36" spans="1:5" ht="12.75">
      <c r="A36" s="1" t="s">
        <v>492</v>
      </c>
      <c r="B36" s="1" t="s">
        <v>101</v>
      </c>
      <c r="C36" s="1" t="s">
        <v>68</v>
      </c>
      <c r="D36" s="5">
        <v>73523.07692307692</v>
      </c>
      <c r="E36" s="5">
        <v>130833.69230769231</v>
      </c>
    </row>
    <row r="37" spans="1:5" ht="12.75">
      <c r="A37" s="1" t="s">
        <v>493</v>
      </c>
      <c r="B37" s="1" t="s">
        <v>494</v>
      </c>
      <c r="C37" s="1" t="s">
        <v>68</v>
      </c>
      <c r="D37" s="5">
        <v>77448.46153846153</v>
      </c>
      <c r="E37" s="5">
        <v>137153.56153846154</v>
      </c>
    </row>
    <row r="38" spans="1:5" ht="12.75">
      <c r="A38" s="1" t="s">
        <v>495</v>
      </c>
      <c r="B38" s="1" t="s">
        <v>496</v>
      </c>
      <c r="C38" s="1" t="s">
        <v>68</v>
      </c>
      <c r="D38" s="5">
        <v>78756.92307692308</v>
      </c>
      <c r="E38" s="5">
        <v>139260.1846153846</v>
      </c>
    </row>
    <row r="39" spans="1:5" ht="12.75">
      <c r="A39" s="1" t="s">
        <v>497</v>
      </c>
      <c r="B39" s="1" t="s">
        <v>498</v>
      </c>
      <c r="C39" s="1" t="s">
        <v>68</v>
      </c>
      <c r="D39" s="5">
        <v>80065.38461538461</v>
      </c>
      <c r="E39" s="5">
        <v>141366.8076923077</v>
      </c>
    </row>
    <row r="40" spans="1:5" ht="12.75">
      <c r="A40" s="1" t="s">
        <v>499</v>
      </c>
      <c r="B40" s="1" t="s">
        <v>108</v>
      </c>
      <c r="C40" s="1" t="s">
        <v>68</v>
      </c>
      <c r="D40" s="5">
        <v>86607.69230769231</v>
      </c>
      <c r="E40" s="5">
        <v>151899.92307692306</v>
      </c>
    </row>
    <row r="41" spans="1:5" ht="12.75">
      <c r="A41" s="1" t="s">
        <v>500</v>
      </c>
      <c r="B41" s="1" t="s">
        <v>501</v>
      </c>
      <c r="C41" s="1" t="s">
        <v>68</v>
      </c>
      <c r="D41" s="5">
        <v>92672.30769230769</v>
      </c>
      <c r="E41" s="5">
        <v>161663.95384615383</v>
      </c>
    </row>
    <row r="42" spans="1:5" ht="12.75">
      <c r="A42" s="1" t="s">
        <v>502</v>
      </c>
      <c r="B42" s="1" t="s">
        <v>503</v>
      </c>
      <c r="C42" s="1" t="s">
        <v>68</v>
      </c>
      <c r="D42" s="5">
        <v>94188.46153846153</v>
      </c>
      <c r="E42" s="5">
        <v>164104.96153846153</v>
      </c>
    </row>
    <row r="43" spans="1:5" ht="12.75">
      <c r="A43" s="1" t="s">
        <v>504</v>
      </c>
      <c r="B43" s="1" t="s">
        <v>115</v>
      </c>
      <c r="C43" s="1" t="s">
        <v>68</v>
      </c>
      <c r="D43" s="5">
        <v>101769.23076923077</v>
      </c>
      <c r="E43" s="5">
        <v>176310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40">
      <selection activeCell="L9" sqref="L9"/>
    </sheetView>
  </sheetViews>
  <sheetFormatPr defaultColWidth="9.140625" defaultRowHeight="12.75"/>
  <cols>
    <col min="1" max="2" width="9.140625" style="1" customWidth="1"/>
    <col min="3" max="3" width="11.28125" style="1" customWidth="1"/>
    <col min="4" max="4" width="10.140625" style="1" customWidth="1"/>
    <col min="5" max="5" width="12.28125" style="1" customWidth="1"/>
    <col min="6" max="6" width="9.140625" style="1" customWidth="1"/>
    <col min="7" max="7" width="10.7109375" style="1" bestFit="1" customWidth="1"/>
    <col min="8" max="8" width="9.7109375" style="1" bestFit="1" customWidth="1"/>
    <col min="9" max="16384" width="9.140625" style="1" customWidth="1"/>
  </cols>
  <sheetData>
    <row r="1" ht="12.75">
      <c r="A1" s="1" t="s">
        <v>505</v>
      </c>
    </row>
    <row r="2" ht="12.75">
      <c r="A2" s="1" t="s">
        <v>540</v>
      </c>
    </row>
    <row r="3" ht="12.75">
      <c r="A3" s="1" t="s">
        <v>506</v>
      </c>
    </row>
    <row r="4" ht="12.75">
      <c r="A4" s="1" t="s">
        <v>507</v>
      </c>
    </row>
    <row r="5" ht="12.75">
      <c r="A5" s="1" t="s">
        <v>508</v>
      </c>
    </row>
    <row r="6" ht="12.75">
      <c r="A6" s="1" t="s">
        <v>509</v>
      </c>
    </row>
    <row r="7" ht="12.75">
      <c r="A7" s="1" t="s">
        <v>510</v>
      </c>
    </row>
    <row r="8" ht="12.75">
      <c r="A8" s="1" t="s">
        <v>511</v>
      </c>
    </row>
    <row r="9" ht="12.75">
      <c r="A9" s="1" t="s">
        <v>512</v>
      </c>
    </row>
    <row r="10" ht="12.75">
      <c r="B10" s="1" t="s">
        <v>513</v>
      </c>
    </row>
    <row r="11" spans="2:3" ht="12.75">
      <c r="B11" s="1" t="s">
        <v>514</v>
      </c>
      <c r="C11" s="1" t="s">
        <v>515</v>
      </c>
    </row>
    <row r="12" ht="12.75">
      <c r="C12" s="1">
        <v>26</v>
      </c>
    </row>
    <row r="13" spans="3:5" ht="12.75">
      <c r="C13" s="1" t="s">
        <v>516</v>
      </c>
      <c r="D13" s="1">
        <v>540000</v>
      </c>
      <c r="E13" s="1" t="s">
        <v>517</v>
      </c>
    </row>
    <row r="14" ht="12.75">
      <c r="A14" s="1" t="s">
        <v>518</v>
      </c>
    </row>
    <row r="15" spans="1:7" ht="12.75">
      <c r="A15" s="1" t="s">
        <v>36</v>
      </c>
      <c r="B15" s="1" t="s">
        <v>519</v>
      </c>
      <c r="C15" s="1" t="s">
        <v>520</v>
      </c>
      <c r="E15" s="1" t="s">
        <v>521</v>
      </c>
      <c r="G15" s="1" t="s">
        <v>522</v>
      </c>
    </row>
    <row r="16" spans="3:8" ht="12.75">
      <c r="C16" s="1" t="s">
        <v>523</v>
      </c>
      <c r="D16" s="1" t="s">
        <v>524</v>
      </c>
      <c r="E16" s="1" t="s">
        <v>525</v>
      </c>
      <c r="F16" s="1" t="s">
        <v>526</v>
      </c>
      <c r="G16" s="1" t="s">
        <v>527</v>
      </c>
      <c r="H16" s="1" t="s">
        <v>528</v>
      </c>
    </row>
    <row r="17" spans="1:8" ht="12.75">
      <c r="A17" s="1">
        <v>1</v>
      </c>
      <c r="B17" s="1">
        <v>1.85</v>
      </c>
      <c r="C17" s="5">
        <f aca="true" t="shared" si="0" ref="C17:C55">$D$13*B17</f>
        <v>999000</v>
      </c>
      <c r="D17" s="5">
        <f aca="true" t="shared" si="1" ref="D17:D55">C17/26</f>
        <v>38423.07692307692</v>
      </c>
      <c r="E17" s="5">
        <f>0.61*C17</f>
        <v>609390</v>
      </c>
      <c r="F17" s="1">
        <f>0.6*$D$13</f>
        <v>324000</v>
      </c>
      <c r="G17" s="5">
        <f>C17+E17+F17</f>
        <v>1932390</v>
      </c>
      <c r="H17" s="6">
        <f>G17/26</f>
        <v>74322.69230769231</v>
      </c>
    </row>
    <row r="18" spans="1:8" ht="12.75">
      <c r="A18" s="1">
        <v>2</v>
      </c>
      <c r="B18" s="1">
        <v>2.18</v>
      </c>
      <c r="C18" s="5">
        <f t="shared" si="0"/>
        <v>1177200</v>
      </c>
      <c r="D18" s="5">
        <f t="shared" si="1"/>
        <v>45276.92307692308</v>
      </c>
      <c r="E18" s="5">
        <f>0.61*C18</f>
        <v>718092</v>
      </c>
      <c r="F18" s="1">
        <f>0.6*$D$13</f>
        <v>324000</v>
      </c>
      <c r="G18" s="5">
        <f>C18+E18+F18</f>
        <v>2219292</v>
      </c>
      <c r="H18" s="6">
        <f aca="true" t="shared" si="2" ref="H18:H55">G18/26</f>
        <v>85357.38461538461</v>
      </c>
    </row>
    <row r="19" spans="1:8" ht="12.75">
      <c r="A19" s="1">
        <v>2.1</v>
      </c>
      <c r="B19" s="1">
        <f>$B$18+($B$28-$B$18)/10*1</f>
        <v>2.218</v>
      </c>
      <c r="C19" s="5">
        <f t="shared" si="0"/>
        <v>1197720</v>
      </c>
      <c r="D19" s="5">
        <f t="shared" si="1"/>
        <v>46066.153846153844</v>
      </c>
      <c r="E19" s="5">
        <f aca="true" t="shared" si="3" ref="E19:E55">0.61*C19</f>
        <v>730609.2</v>
      </c>
      <c r="F19" s="1">
        <f aca="true" t="shared" si="4" ref="F19:F54">0.6*$D$13</f>
        <v>324000</v>
      </c>
      <c r="G19" s="5">
        <f aca="true" t="shared" si="5" ref="G19:G55">C19+E19+F19</f>
        <v>2252329.2</v>
      </c>
      <c r="H19" s="6">
        <f t="shared" si="2"/>
        <v>86628.04615384617</v>
      </c>
    </row>
    <row r="20" spans="1:8" ht="12.75">
      <c r="A20" s="1">
        <v>2.2</v>
      </c>
      <c r="B20" s="1">
        <f>$B$18+($B$28-$B$18)/10*2</f>
        <v>2.2560000000000002</v>
      </c>
      <c r="C20" s="5">
        <f t="shared" si="0"/>
        <v>1218240.0000000002</v>
      </c>
      <c r="D20" s="5">
        <f t="shared" si="1"/>
        <v>46855.384615384624</v>
      </c>
      <c r="E20" s="5">
        <f t="shared" si="3"/>
        <v>743126.4000000001</v>
      </c>
      <c r="F20" s="1">
        <f t="shared" si="4"/>
        <v>324000</v>
      </c>
      <c r="G20" s="5">
        <f t="shared" si="5"/>
        <v>2285366.4000000004</v>
      </c>
      <c r="H20" s="6">
        <f t="shared" si="2"/>
        <v>87898.70769230771</v>
      </c>
    </row>
    <row r="21" spans="1:8" ht="12.75">
      <c r="A21" s="1">
        <v>2.3</v>
      </c>
      <c r="B21" s="1">
        <f>$B$18+($B$28-$B$18)/10*3</f>
        <v>2.294</v>
      </c>
      <c r="C21" s="5">
        <f t="shared" si="0"/>
        <v>1238760</v>
      </c>
      <c r="D21" s="5">
        <f t="shared" si="1"/>
        <v>47644.61538461538</v>
      </c>
      <c r="E21" s="5">
        <f t="shared" si="3"/>
        <v>755643.6</v>
      </c>
      <c r="F21" s="1">
        <f t="shared" si="4"/>
        <v>324000</v>
      </c>
      <c r="G21" s="5">
        <f t="shared" si="5"/>
        <v>2318403.6</v>
      </c>
      <c r="H21" s="6">
        <f t="shared" si="2"/>
        <v>89169.36923076924</v>
      </c>
    </row>
    <row r="22" spans="1:8" ht="12.75">
      <c r="A22" s="1">
        <v>2.4</v>
      </c>
      <c r="B22" s="1">
        <f>$B$18+($B$28-$B$18)/10*4</f>
        <v>2.3320000000000003</v>
      </c>
      <c r="C22" s="5">
        <f t="shared" si="0"/>
        <v>1259280.0000000002</v>
      </c>
      <c r="D22" s="5">
        <f t="shared" si="1"/>
        <v>48433.84615384616</v>
      </c>
      <c r="E22" s="5">
        <f t="shared" si="3"/>
        <v>768160.8000000002</v>
      </c>
      <c r="F22" s="1">
        <f t="shared" si="4"/>
        <v>324000</v>
      </c>
      <c r="G22" s="5">
        <f t="shared" si="5"/>
        <v>2351440.8000000003</v>
      </c>
      <c r="H22" s="6">
        <f t="shared" si="2"/>
        <v>90440.03076923078</v>
      </c>
    </row>
    <row r="23" spans="1:8" ht="12.75">
      <c r="A23" s="1">
        <v>2.5</v>
      </c>
      <c r="B23" s="1">
        <f>$B$18+($B$28-$B$18)/10*5</f>
        <v>2.37</v>
      </c>
      <c r="C23" s="5">
        <f t="shared" si="0"/>
        <v>1279800</v>
      </c>
      <c r="D23" s="5">
        <f t="shared" si="1"/>
        <v>49223.07692307692</v>
      </c>
      <c r="E23" s="5">
        <f t="shared" si="3"/>
        <v>780678</v>
      </c>
      <c r="F23" s="1">
        <f t="shared" si="4"/>
        <v>324000</v>
      </c>
      <c r="G23" s="5">
        <f t="shared" si="5"/>
        <v>2384478</v>
      </c>
      <c r="H23" s="6">
        <f t="shared" si="2"/>
        <v>91710.69230769231</v>
      </c>
    </row>
    <row r="24" spans="1:8" ht="12.75">
      <c r="A24" s="1">
        <v>2.6</v>
      </c>
      <c r="B24" s="1">
        <f>$B$18+($B$28-$B$18)/10*6</f>
        <v>2.408</v>
      </c>
      <c r="C24" s="5">
        <f t="shared" si="0"/>
        <v>1300320</v>
      </c>
      <c r="D24" s="5">
        <f t="shared" si="1"/>
        <v>50012.307692307695</v>
      </c>
      <c r="E24" s="5">
        <f t="shared" si="3"/>
        <v>793195.2</v>
      </c>
      <c r="F24" s="1">
        <f t="shared" si="4"/>
        <v>324000</v>
      </c>
      <c r="G24" s="5">
        <f t="shared" si="5"/>
        <v>2417515.2</v>
      </c>
      <c r="H24" s="6">
        <f t="shared" si="2"/>
        <v>92981.35384615386</v>
      </c>
    </row>
    <row r="25" spans="1:8" ht="12.75">
      <c r="A25" s="1">
        <v>2.7</v>
      </c>
      <c r="B25" s="1">
        <f>$B$18+($B$28-$B$18)/10*7</f>
        <v>2.446</v>
      </c>
      <c r="C25" s="5">
        <f t="shared" si="0"/>
        <v>1320840</v>
      </c>
      <c r="D25" s="5">
        <f t="shared" si="1"/>
        <v>50801.53846153846</v>
      </c>
      <c r="E25" s="5">
        <f t="shared" si="3"/>
        <v>805712.4</v>
      </c>
      <c r="F25" s="1">
        <f t="shared" si="4"/>
        <v>324000</v>
      </c>
      <c r="G25" s="5">
        <f t="shared" si="5"/>
        <v>2450552.4</v>
      </c>
      <c r="H25" s="6">
        <f t="shared" si="2"/>
        <v>94252.01538461538</v>
      </c>
    </row>
    <row r="26" spans="1:8" ht="12.75">
      <c r="A26" s="1">
        <v>2.8</v>
      </c>
      <c r="B26" s="1">
        <f>$B$18+($B$28-$B$18)/10*8</f>
        <v>2.484</v>
      </c>
      <c r="C26" s="5">
        <f t="shared" si="0"/>
        <v>1341360</v>
      </c>
      <c r="D26" s="5">
        <f t="shared" si="1"/>
        <v>51590.769230769234</v>
      </c>
      <c r="E26" s="5">
        <f t="shared" si="3"/>
        <v>818229.6</v>
      </c>
      <c r="F26" s="1">
        <f t="shared" si="4"/>
        <v>324000</v>
      </c>
      <c r="G26" s="5">
        <f t="shared" si="5"/>
        <v>2483589.6</v>
      </c>
      <c r="H26" s="6">
        <f t="shared" si="2"/>
        <v>95522.67692307693</v>
      </c>
    </row>
    <row r="27" spans="1:8" ht="12.75">
      <c r="A27" s="1">
        <v>2.9</v>
      </c>
      <c r="B27" s="1">
        <f>$B$18+($B$28-$B$18)/10*9</f>
        <v>2.5220000000000002</v>
      </c>
      <c r="C27" s="5">
        <f t="shared" si="0"/>
        <v>1361880.0000000002</v>
      </c>
      <c r="D27" s="5">
        <f t="shared" si="1"/>
        <v>52380.00000000001</v>
      </c>
      <c r="E27" s="5">
        <f t="shared" si="3"/>
        <v>830746.8000000002</v>
      </c>
      <c r="F27" s="1">
        <f t="shared" si="4"/>
        <v>324000</v>
      </c>
      <c r="G27" s="5">
        <f t="shared" si="5"/>
        <v>2516626.8000000003</v>
      </c>
      <c r="H27" s="6">
        <f t="shared" si="2"/>
        <v>96793.33846153847</v>
      </c>
    </row>
    <row r="28" spans="1:8" ht="12.75">
      <c r="A28" s="1">
        <v>3</v>
      </c>
      <c r="B28" s="1">
        <v>2.56</v>
      </c>
      <c r="C28" s="5">
        <f t="shared" si="0"/>
        <v>1382400</v>
      </c>
      <c r="D28" s="5">
        <f t="shared" si="1"/>
        <v>53169.230769230766</v>
      </c>
      <c r="E28" s="5">
        <f t="shared" si="3"/>
        <v>843264</v>
      </c>
      <c r="F28" s="1">
        <f t="shared" si="4"/>
        <v>324000</v>
      </c>
      <c r="G28" s="5">
        <f t="shared" si="5"/>
        <v>2549664</v>
      </c>
      <c r="H28" s="6">
        <f t="shared" si="2"/>
        <v>98064</v>
      </c>
    </row>
    <row r="29" spans="1:8" ht="12.75">
      <c r="A29" s="1">
        <v>3.1</v>
      </c>
      <c r="B29" s="1">
        <f>$B$28+($B$38-$B$28)/10*1</f>
        <v>2.605</v>
      </c>
      <c r="C29" s="5">
        <f t="shared" si="0"/>
        <v>1406700</v>
      </c>
      <c r="D29" s="5">
        <f t="shared" si="1"/>
        <v>54103.846153846156</v>
      </c>
      <c r="E29" s="5">
        <f t="shared" si="3"/>
        <v>858087</v>
      </c>
      <c r="F29" s="1">
        <f t="shared" si="4"/>
        <v>324000</v>
      </c>
      <c r="G29" s="5">
        <f t="shared" si="5"/>
        <v>2588787</v>
      </c>
      <c r="H29" s="6">
        <f t="shared" si="2"/>
        <v>99568.73076923077</v>
      </c>
    </row>
    <row r="30" spans="1:8" ht="12.75">
      <c r="A30" s="1">
        <v>3.2</v>
      </c>
      <c r="B30" s="1">
        <f>$B$28+($B$38-$B$28)/10*2</f>
        <v>2.65</v>
      </c>
      <c r="C30" s="5">
        <f t="shared" si="0"/>
        <v>1431000</v>
      </c>
      <c r="D30" s="5">
        <f t="shared" si="1"/>
        <v>55038.46153846154</v>
      </c>
      <c r="E30" s="5">
        <f t="shared" si="3"/>
        <v>872910</v>
      </c>
      <c r="F30" s="1">
        <f t="shared" si="4"/>
        <v>324000</v>
      </c>
      <c r="G30" s="5">
        <f t="shared" si="5"/>
        <v>2627910</v>
      </c>
      <c r="H30" s="6">
        <f t="shared" si="2"/>
        <v>101073.46153846153</v>
      </c>
    </row>
    <row r="31" spans="1:8" ht="12.75">
      <c r="A31" s="1">
        <v>3.3</v>
      </c>
      <c r="B31" s="1">
        <f>$B$28+($B$38-$B$28)/10*3</f>
        <v>2.695</v>
      </c>
      <c r="C31" s="5">
        <f t="shared" si="0"/>
        <v>1455300</v>
      </c>
      <c r="D31" s="5">
        <f t="shared" si="1"/>
        <v>55973.07692307692</v>
      </c>
      <c r="E31" s="5">
        <f t="shared" si="3"/>
        <v>887733</v>
      </c>
      <c r="F31" s="1">
        <f t="shared" si="4"/>
        <v>324000</v>
      </c>
      <c r="G31" s="5">
        <f t="shared" si="5"/>
        <v>2667033</v>
      </c>
      <c r="H31" s="6">
        <f t="shared" si="2"/>
        <v>102578.19230769231</v>
      </c>
    </row>
    <row r="32" spans="1:8" ht="12.75">
      <c r="A32" s="1">
        <v>3.4</v>
      </c>
      <c r="B32" s="1">
        <f>$B$28+($B$38-$B$28)/10*4</f>
        <v>2.7399999999999998</v>
      </c>
      <c r="C32" s="5">
        <f t="shared" si="0"/>
        <v>1479599.9999999998</v>
      </c>
      <c r="D32" s="5">
        <f t="shared" si="1"/>
        <v>56907.6923076923</v>
      </c>
      <c r="E32" s="5">
        <f t="shared" si="3"/>
        <v>902555.9999999999</v>
      </c>
      <c r="F32" s="1">
        <f t="shared" si="4"/>
        <v>324000</v>
      </c>
      <c r="G32" s="5">
        <f t="shared" si="5"/>
        <v>2706155.9999999995</v>
      </c>
      <c r="H32" s="6">
        <f t="shared" si="2"/>
        <v>104082.92307692306</v>
      </c>
    </row>
    <row r="33" spans="1:8" ht="12.75">
      <c r="A33" s="1">
        <v>3.5</v>
      </c>
      <c r="B33" s="1">
        <f>$B$28+($B$38-$B$28)/10*5</f>
        <v>2.785</v>
      </c>
      <c r="C33" s="5">
        <f t="shared" si="0"/>
        <v>1503900</v>
      </c>
      <c r="D33" s="5">
        <f t="shared" si="1"/>
        <v>57842.307692307695</v>
      </c>
      <c r="E33" s="5">
        <f t="shared" si="3"/>
        <v>917379</v>
      </c>
      <c r="F33" s="1">
        <f t="shared" si="4"/>
        <v>324000</v>
      </c>
      <c r="G33" s="5">
        <f t="shared" si="5"/>
        <v>2745279</v>
      </c>
      <c r="H33" s="6">
        <f t="shared" si="2"/>
        <v>105587.65384615384</v>
      </c>
    </row>
    <row r="34" spans="1:8" ht="12.75">
      <c r="A34" s="1">
        <v>3.6</v>
      </c>
      <c r="B34" s="1">
        <f>$B$28+($B$38-$B$28)/10*6</f>
        <v>2.83</v>
      </c>
      <c r="C34" s="5">
        <f t="shared" si="0"/>
        <v>1528200</v>
      </c>
      <c r="D34" s="5">
        <f t="shared" si="1"/>
        <v>58776.92307692308</v>
      </c>
      <c r="E34" s="5">
        <f t="shared" si="3"/>
        <v>932202</v>
      </c>
      <c r="F34" s="1">
        <f t="shared" si="4"/>
        <v>324000</v>
      </c>
      <c r="G34" s="5">
        <f t="shared" si="5"/>
        <v>2784402</v>
      </c>
      <c r="H34" s="6">
        <f t="shared" si="2"/>
        <v>107092.38461538461</v>
      </c>
    </row>
    <row r="35" spans="1:8" ht="12.75">
      <c r="A35" s="1">
        <v>3.7</v>
      </c>
      <c r="B35" s="1">
        <f>$B$28+($B$38-$B$28)/10*7</f>
        <v>2.875</v>
      </c>
      <c r="C35" s="5">
        <f t="shared" si="0"/>
        <v>1552500</v>
      </c>
      <c r="D35" s="5">
        <f t="shared" si="1"/>
        <v>59711.53846153846</v>
      </c>
      <c r="E35" s="5">
        <f t="shared" si="3"/>
        <v>947025</v>
      </c>
      <c r="F35" s="1">
        <f t="shared" si="4"/>
        <v>324000</v>
      </c>
      <c r="G35" s="5">
        <f t="shared" si="5"/>
        <v>2823525</v>
      </c>
      <c r="H35" s="6">
        <f t="shared" si="2"/>
        <v>108597.11538461539</v>
      </c>
    </row>
    <row r="36" spans="1:8" ht="12.75">
      <c r="A36" s="1">
        <v>3.8</v>
      </c>
      <c r="B36" s="1">
        <f>$B$28+($B$38-$B$28)/10*8</f>
        <v>2.92</v>
      </c>
      <c r="C36" s="5">
        <f t="shared" si="0"/>
        <v>1576800</v>
      </c>
      <c r="D36" s="5">
        <f t="shared" si="1"/>
        <v>60646.153846153844</v>
      </c>
      <c r="E36" s="5">
        <f t="shared" si="3"/>
        <v>961848</v>
      </c>
      <c r="F36" s="1">
        <f t="shared" si="4"/>
        <v>324000</v>
      </c>
      <c r="G36" s="5">
        <f t="shared" si="5"/>
        <v>2862648</v>
      </c>
      <c r="H36" s="6">
        <f t="shared" si="2"/>
        <v>110101.84615384616</v>
      </c>
    </row>
    <row r="37" spans="1:8" ht="12.75">
      <c r="A37" s="1">
        <v>3.9</v>
      </c>
      <c r="B37" s="1">
        <f>$B$28+($B$38-$B$28)/10*9</f>
        <v>2.965</v>
      </c>
      <c r="C37" s="5">
        <f t="shared" si="0"/>
        <v>1601100</v>
      </c>
      <c r="D37" s="5">
        <f t="shared" si="1"/>
        <v>61580.769230769234</v>
      </c>
      <c r="E37" s="5">
        <f t="shared" si="3"/>
        <v>976671</v>
      </c>
      <c r="F37" s="1">
        <f t="shared" si="4"/>
        <v>324000</v>
      </c>
      <c r="G37" s="5">
        <f t="shared" si="5"/>
        <v>2901771</v>
      </c>
      <c r="H37" s="6">
        <f t="shared" si="2"/>
        <v>111606.57692307692</v>
      </c>
    </row>
    <row r="38" spans="1:8" ht="12.75">
      <c r="A38" s="1">
        <v>4</v>
      </c>
      <c r="B38" s="1">
        <v>3.01</v>
      </c>
      <c r="C38" s="5">
        <f t="shared" si="0"/>
        <v>1625400</v>
      </c>
      <c r="D38" s="5">
        <f t="shared" si="1"/>
        <v>62515.38461538462</v>
      </c>
      <c r="E38" s="5">
        <f t="shared" si="3"/>
        <v>991494</v>
      </c>
      <c r="F38" s="1">
        <f t="shared" si="4"/>
        <v>324000</v>
      </c>
      <c r="G38" s="5">
        <f t="shared" si="5"/>
        <v>2940894</v>
      </c>
      <c r="H38" s="6">
        <f t="shared" si="2"/>
        <v>113111.30769230769</v>
      </c>
    </row>
    <row r="39" spans="1:8" ht="12.75">
      <c r="A39" s="1">
        <v>4.1</v>
      </c>
      <c r="B39" s="1">
        <f>$B$38+($B$48-$B$38)/10*1</f>
        <v>3.0629999999999997</v>
      </c>
      <c r="C39" s="5">
        <f t="shared" si="0"/>
        <v>1654019.9999999998</v>
      </c>
      <c r="D39" s="5">
        <f t="shared" si="1"/>
        <v>63616.15384615384</v>
      </c>
      <c r="E39" s="5">
        <f t="shared" si="3"/>
        <v>1008952.1999999998</v>
      </c>
      <c r="F39" s="1">
        <f t="shared" si="4"/>
        <v>324000</v>
      </c>
      <c r="G39" s="5">
        <f t="shared" si="5"/>
        <v>2986972.1999999997</v>
      </c>
      <c r="H39" s="6">
        <f t="shared" si="2"/>
        <v>114883.54615384614</v>
      </c>
    </row>
    <row r="40" spans="1:8" ht="12.75">
      <c r="A40" s="1">
        <v>4.2</v>
      </c>
      <c r="B40" s="1">
        <f>$B$38+($B$48-$B$38)/10*2</f>
        <v>3.1159999999999997</v>
      </c>
      <c r="C40" s="5">
        <f t="shared" si="0"/>
        <v>1682639.9999999998</v>
      </c>
      <c r="D40" s="5">
        <f t="shared" si="1"/>
        <v>64716.92307692307</v>
      </c>
      <c r="E40" s="5">
        <f t="shared" si="3"/>
        <v>1026410.3999999998</v>
      </c>
      <c r="F40" s="1">
        <f t="shared" si="4"/>
        <v>324000</v>
      </c>
      <c r="G40" s="5">
        <f t="shared" si="5"/>
        <v>3033050.3999999994</v>
      </c>
      <c r="H40" s="6">
        <f t="shared" si="2"/>
        <v>116655.78461538459</v>
      </c>
    </row>
    <row r="41" spans="1:8" ht="12.75">
      <c r="A41" s="1">
        <v>4.3</v>
      </c>
      <c r="B41" s="1">
        <f>$B$38+($B$48-$B$38)/10*3</f>
        <v>3.169</v>
      </c>
      <c r="C41" s="5">
        <f t="shared" si="0"/>
        <v>1711260</v>
      </c>
      <c r="D41" s="5">
        <f t="shared" si="1"/>
        <v>65817.69230769231</v>
      </c>
      <c r="E41" s="5">
        <f t="shared" si="3"/>
        <v>1043868.6</v>
      </c>
      <c r="F41" s="1">
        <f t="shared" si="4"/>
        <v>324000</v>
      </c>
      <c r="G41" s="5">
        <f t="shared" si="5"/>
        <v>3079128.6</v>
      </c>
      <c r="H41" s="6">
        <f t="shared" si="2"/>
        <v>118428.02307692308</v>
      </c>
    </row>
    <row r="42" spans="1:8" ht="12.75">
      <c r="A42" s="1">
        <v>4.4</v>
      </c>
      <c r="B42" s="1">
        <f>$B$38+($B$48-$B$38)/10*4</f>
        <v>3.222</v>
      </c>
      <c r="C42" s="5">
        <f t="shared" si="0"/>
        <v>1739880</v>
      </c>
      <c r="D42" s="5">
        <f t="shared" si="1"/>
        <v>66918.46153846153</v>
      </c>
      <c r="E42" s="5">
        <f t="shared" si="3"/>
        <v>1061326.8</v>
      </c>
      <c r="F42" s="1">
        <f t="shared" si="4"/>
        <v>324000</v>
      </c>
      <c r="G42" s="5">
        <f t="shared" si="5"/>
        <v>3125206.8</v>
      </c>
      <c r="H42" s="6">
        <f t="shared" si="2"/>
        <v>120200.26153846153</v>
      </c>
    </row>
    <row r="43" spans="1:8" ht="12.75">
      <c r="A43" s="1">
        <v>4.5</v>
      </c>
      <c r="B43" s="1">
        <f>$B$38+($B$48-$B$38)/10*5</f>
        <v>3.275</v>
      </c>
      <c r="C43" s="5">
        <f t="shared" si="0"/>
        <v>1768500</v>
      </c>
      <c r="D43" s="5">
        <f t="shared" si="1"/>
        <v>68019.23076923077</v>
      </c>
      <c r="E43" s="5">
        <f t="shared" si="3"/>
        <v>1078785</v>
      </c>
      <c r="F43" s="1">
        <f t="shared" si="4"/>
        <v>324000</v>
      </c>
      <c r="G43" s="5">
        <f t="shared" si="5"/>
        <v>3171285</v>
      </c>
      <c r="H43" s="6">
        <f t="shared" si="2"/>
        <v>121972.5</v>
      </c>
    </row>
    <row r="44" spans="1:8" ht="12.75">
      <c r="A44" s="1">
        <v>4.6</v>
      </c>
      <c r="B44" s="1">
        <f>$B$38+($B$48-$B$38)/10*6</f>
        <v>3.328</v>
      </c>
      <c r="C44" s="5">
        <f t="shared" si="0"/>
        <v>1797120</v>
      </c>
      <c r="D44" s="5">
        <f t="shared" si="1"/>
        <v>69120</v>
      </c>
      <c r="E44" s="5">
        <f t="shared" si="3"/>
        <v>1096243.2</v>
      </c>
      <c r="F44" s="1">
        <f t="shared" si="4"/>
        <v>324000</v>
      </c>
      <c r="G44" s="5">
        <f t="shared" si="5"/>
        <v>3217363.2</v>
      </c>
      <c r="H44" s="6">
        <f t="shared" si="2"/>
        <v>123744.73846153847</v>
      </c>
    </row>
    <row r="45" spans="1:8" ht="12.75">
      <c r="A45" s="1">
        <v>4.7</v>
      </c>
      <c r="B45" s="1">
        <f>$B$38+($B$48-$B$38)/10*7</f>
        <v>3.381</v>
      </c>
      <c r="C45" s="5">
        <f t="shared" si="0"/>
        <v>1825739.9999999998</v>
      </c>
      <c r="D45" s="5">
        <f t="shared" si="1"/>
        <v>70220.76923076922</v>
      </c>
      <c r="E45" s="5">
        <f t="shared" si="3"/>
        <v>1113701.4</v>
      </c>
      <c r="F45" s="1">
        <f t="shared" si="4"/>
        <v>324000</v>
      </c>
      <c r="G45" s="5">
        <f t="shared" si="5"/>
        <v>3263441.3999999994</v>
      </c>
      <c r="H45" s="6">
        <f t="shared" si="2"/>
        <v>125516.9769230769</v>
      </c>
    </row>
    <row r="46" spans="1:8" ht="12.75">
      <c r="A46" s="1">
        <v>4.8</v>
      </c>
      <c r="B46" s="1">
        <f>$B$38+($B$48-$B$38)/10*8</f>
        <v>3.434</v>
      </c>
      <c r="C46" s="5">
        <f t="shared" si="0"/>
        <v>1854360</v>
      </c>
      <c r="D46" s="5">
        <f t="shared" si="1"/>
        <v>71321.53846153847</v>
      </c>
      <c r="E46" s="5">
        <f t="shared" si="3"/>
        <v>1131159.5999999999</v>
      </c>
      <c r="F46" s="1">
        <f t="shared" si="4"/>
        <v>324000</v>
      </c>
      <c r="G46" s="5">
        <f t="shared" si="5"/>
        <v>3309519.5999999996</v>
      </c>
      <c r="H46" s="6">
        <f t="shared" si="2"/>
        <v>127289.21538461537</v>
      </c>
    </row>
    <row r="47" spans="1:8" ht="12.75">
      <c r="A47" s="1">
        <v>4.9</v>
      </c>
      <c r="B47" s="1">
        <f>$B$38+($B$48-$B$38)/10*9</f>
        <v>3.487</v>
      </c>
      <c r="C47" s="5">
        <f t="shared" si="0"/>
        <v>1882980</v>
      </c>
      <c r="D47" s="5">
        <f t="shared" si="1"/>
        <v>72422.30769230769</v>
      </c>
      <c r="E47" s="5">
        <f t="shared" si="3"/>
        <v>1148617.8</v>
      </c>
      <c r="F47" s="1">
        <f t="shared" si="4"/>
        <v>324000</v>
      </c>
      <c r="G47" s="5">
        <f t="shared" si="5"/>
        <v>3355597.8</v>
      </c>
      <c r="H47" s="6">
        <f t="shared" si="2"/>
        <v>129061.45384615383</v>
      </c>
    </row>
    <row r="48" spans="1:8" ht="12.75">
      <c r="A48" s="1">
        <v>5</v>
      </c>
      <c r="B48" s="1">
        <v>3.54</v>
      </c>
      <c r="C48" s="5">
        <f t="shared" si="0"/>
        <v>1911600</v>
      </c>
      <c r="D48" s="5">
        <f t="shared" si="1"/>
        <v>73523.07692307692</v>
      </c>
      <c r="E48" s="5">
        <f t="shared" si="3"/>
        <v>1166076</v>
      </c>
      <c r="F48" s="1">
        <f t="shared" si="4"/>
        <v>324000</v>
      </c>
      <c r="G48" s="5">
        <f t="shared" si="5"/>
        <v>3401676</v>
      </c>
      <c r="H48" s="6">
        <f t="shared" si="2"/>
        <v>130833.69230769231</v>
      </c>
    </row>
    <row r="49" spans="1:8" ht="12.75">
      <c r="A49" s="1">
        <v>5.3</v>
      </c>
      <c r="B49" s="1">
        <f>$B$48+($B$52-$B$48)/10*3</f>
        <v>3.729</v>
      </c>
      <c r="C49" s="5">
        <f t="shared" si="0"/>
        <v>2013660</v>
      </c>
      <c r="D49" s="5">
        <f t="shared" si="1"/>
        <v>77448.46153846153</v>
      </c>
      <c r="E49" s="5">
        <f t="shared" si="3"/>
        <v>1228332.5999999999</v>
      </c>
      <c r="F49" s="1">
        <f t="shared" si="4"/>
        <v>324000</v>
      </c>
      <c r="G49" s="5">
        <f t="shared" si="5"/>
        <v>3565992.5999999996</v>
      </c>
      <c r="H49" s="6">
        <f t="shared" si="2"/>
        <v>137153.56153846154</v>
      </c>
    </row>
    <row r="50" spans="1:8" ht="12.75">
      <c r="A50" s="1">
        <v>5.4</v>
      </c>
      <c r="B50" s="1">
        <f>$B$48+($B$52-$B$48)/10*4</f>
        <v>3.792</v>
      </c>
      <c r="C50" s="5">
        <f t="shared" si="0"/>
        <v>2047680</v>
      </c>
      <c r="D50" s="5">
        <f t="shared" si="1"/>
        <v>78756.92307692308</v>
      </c>
      <c r="E50" s="5">
        <f t="shared" si="3"/>
        <v>1249084.8</v>
      </c>
      <c r="F50" s="1">
        <f t="shared" si="4"/>
        <v>324000</v>
      </c>
      <c r="G50" s="5">
        <f t="shared" si="5"/>
        <v>3620764.8</v>
      </c>
      <c r="H50" s="6">
        <f t="shared" si="2"/>
        <v>139260.1846153846</v>
      </c>
    </row>
    <row r="51" spans="1:8" ht="12.75">
      <c r="A51" s="1">
        <v>5.5</v>
      </c>
      <c r="B51" s="1">
        <f>$B$48+($B$52-$B$48)/10*5</f>
        <v>3.855</v>
      </c>
      <c r="C51" s="5">
        <f t="shared" si="0"/>
        <v>2081700</v>
      </c>
      <c r="D51" s="5">
        <f t="shared" si="1"/>
        <v>80065.38461538461</v>
      </c>
      <c r="E51" s="5">
        <f t="shared" si="3"/>
        <v>1269837</v>
      </c>
      <c r="F51" s="1">
        <f t="shared" si="4"/>
        <v>324000</v>
      </c>
      <c r="G51" s="5">
        <f t="shared" si="5"/>
        <v>3675537</v>
      </c>
      <c r="H51" s="6">
        <f t="shared" si="2"/>
        <v>141366.8076923077</v>
      </c>
    </row>
    <row r="52" spans="1:8" ht="12.75">
      <c r="A52" s="1">
        <v>6</v>
      </c>
      <c r="B52" s="1">
        <v>4.17</v>
      </c>
      <c r="C52" s="5">
        <f t="shared" si="0"/>
        <v>2251800</v>
      </c>
      <c r="D52" s="5">
        <f t="shared" si="1"/>
        <v>86607.69230769231</v>
      </c>
      <c r="E52" s="5">
        <f t="shared" si="3"/>
        <v>1373598</v>
      </c>
      <c r="F52" s="1">
        <f t="shared" si="4"/>
        <v>324000</v>
      </c>
      <c r="G52" s="5">
        <f t="shared" si="5"/>
        <v>3949398</v>
      </c>
      <c r="H52" s="6">
        <f t="shared" si="2"/>
        <v>151899.92307692306</v>
      </c>
    </row>
    <row r="53" spans="1:8" ht="12.75">
      <c r="A53" s="1">
        <v>6.4</v>
      </c>
      <c r="B53" s="1">
        <f>$B$52+($B$55-$B$52)/10*4</f>
        <v>4.462</v>
      </c>
      <c r="C53" s="5">
        <f t="shared" si="0"/>
        <v>2409480</v>
      </c>
      <c r="D53" s="5">
        <f t="shared" si="1"/>
        <v>92672.30769230769</v>
      </c>
      <c r="E53" s="5">
        <f t="shared" si="3"/>
        <v>1469782.8</v>
      </c>
      <c r="F53" s="1">
        <f t="shared" si="4"/>
        <v>324000</v>
      </c>
      <c r="G53" s="5">
        <f t="shared" si="5"/>
        <v>4203262.8</v>
      </c>
      <c r="H53" s="6">
        <f t="shared" si="2"/>
        <v>161663.95384615383</v>
      </c>
    </row>
    <row r="54" spans="1:8" ht="12.75">
      <c r="A54" s="1">
        <v>6.5</v>
      </c>
      <c r="B54" s="1">
        <f>$B$52+($B$55-$B$52)/10*5</f>
        <v>4.535</v>
      </c>
      <c r="C54" s="5">
        <f t="shared" si="0"/>
        <v>2448900</v>
      </c>
      <c r="D54" s="5">
        <f t="shared" si="1"/>
        <v>94188.46153846153</v>
      </c>
      <c r="E54" s="5">
        <f t="shared" si="3"/>
        <v>1493829</v>
      </c>
      <c r="F54" s="1">
        <f t="shared" si="4"/>
        <v>324000</v>
      </c>
      <c r="G54" s="5">
        <f t="shared" si="5"/>
        <v>4266729</v>
      </c>
      <c r="H54" s="6">
        <f t="shared" si="2"/>
        <v>164104.96153846153</v>
      </c>
    </row>
    <row r="55" spans="1:8" ht="12.75">
      <c r="A55" s="1">
        <v>7</v>
      </c>
      <c r="B55" s="1">
        <v>4.9</v>
      </c>
      <c r="C55" s="5">
        <f t="shared" si="0"/>
        <v>2646000</v>
      </c>
      <c r="D55" s="5">
        <f t="shared" si="1"/>
        <v>101769.23076923077</v>
      </c>
      <c r="E55" s="5">
        <f t="shared" si="3"/>
        <v>1614060</v>
      </c>
      <c r="F55" s="1">
        <f>0.6*$D$13</f>
        <v>324000</v>
      </c>
      <c r="G55" s="5">
        <f t="shared" si="5"/>
        <v>4584060</v>
      </c>
      <c r="H55" s="6">
        <f t="shared" si="2"/>
        <v>176310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4" sqref="A4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4" width="9.140625" style="1" customWidth="1"/>
    <col min="5" max="5" width="17.00390625" style="1" bestFit="1" customWidth="1"/>
    <col min="6" max="6" width="9.140625" style="1" customWidth="1"/>
    <col min="7" max="7" width="17.00390625" style="1" bestFit="1" customWidth="1"/>
    <col min="8" max="8" width="9.7109375" style="1" bestFit="1" customWidth="1"/>
    <col min="9" max="16384" width="9.140625" style="1" customWidth="1"/>
  </cols>
  <sheetData>
    <row r="1" ht="12.75">
      <c r="A1" s="1" t="s">
        <v>541</v>
      </c>
    </row>
    <row r="2" ht="12.75">
      <c r="A2" s="1" t="s">
        <v>529</v>
      </c>
    </row>
    <row r="3" ht="12.75">
      <c r="A3" s="1" t="s">
        <v>542</v>
      </c>
    </row>
    <row r="4" ht="12.75">
      <c r="A4" s="1" t="s">
        <v>530</v>
      </c>
    </row>
    <row r="5" ht="12.75">
      <c r="A5" s="1" t="s">
        <v>531</v>
      </c>
    </row>
    <row r="6" ht="12.75">
      <c r="A6" s="1" t="s">
        <v>532</v>
      </c>
    </row>
    <row r="7" ht="12.75">
      <c r="A7" s="1" t="s">
        <v>512</v>
      </c>
    </row>
    <row r="8" ht="12.75">
      <c r="B8" s="1" t="s">
        <v>533</v>
      </c>
    </row>
    <row r="10" spans="2:3" ht="12.75">
      <c r="B10" s="1" t="s">
        <v>514</v>
      </c>
      <c r="C10" s="1" t="s">
        <v>534</v>
      </c>
    </row>
    <row r="11" ht="12.75">
      <c r="C11" s="1">
        <v>26</v>
      </c>
    </row>
    <row r="12" spans="3:5" ht="12.75">
      <c r="C12" s="1" t="s">
        <v>516</v>
      </c>
      <c r="D12" s="1">
        <v>540000</v>
      </c>
      <c r="E12" s="1" t="s">
        <v>517</v>
      </c>
    </row>
    <row r="13" ht="12.75">
      <c r="A13" s="1" t="s">
        <v>535</v>
      </c>
    </row>
    <row r="15" spans="1:7" ht="12.75">
      <c r="A15" s="1" t="s">
        <v>36</v>
      </c>
      <c r="B15" s="1" t="s">
        <v>519</v>
      </c>
      <c r="C15" s="1" t="s">
        <v>520</v>
      </c>
      <c r="E15" s="1" t="s">
        <v>521</v>
      </c>
      <c r="G15" s="1" t="s">
        <v>522</v>
      </c>
    </row>
    <row r="16" spans="3:8" ht="12.75">
      <c r="C16" s="1" t="s">
        <v>523</v>
      </c>
      <c r="D16" s="1" t="s">
        <v>524</v>
      </c>
      <c r="E16" s="1" t="s">
        <v>536</v>
      </c>
      <c r="F16" s="1" t="s">
        <v>537</v>
      </c>
      <c r="G16" s="1" t="s">
        <v>527</v>
      </c>
      <c r="H16" s="1" t="s">
        <v>528</v>
      </c>
    </row>
    <row r="17" spans="1:8" ht="12.75">
      <c r="A17" s="1">
        <v>1</v>
      </c>
      <c r="B17" s="1">
        <v>1.67</v>
      </c>
      <c r="C17" s="5">
        <f aca="true" t="shared" si="0" ref="C17:C39">$D$12*B17</f>
        <v>901800</v>
      </c>
      <c r="D17" s="5">
        <f aca="true" t="shared" si="1" ref="D17:D39">C17/26</f>
        <v>34684.61538461538</v>
      </c>
      <c r="E17" s="5">
        <f aca="true" t="shared" si="2" ref="E17:E39">0.26*C17</f>
        <v>234468</v>
      </c>
      <c r="F17" s="1">
        <f aca="true" t="shared" si="3" ref="F17:F39">0.2*$D$12</f>
        <v>108000</v>
      </c>
      <c r="G17" s="5">
        <f aca="true" t="shared" si="4" ref="G17:G39">C17+E17+F17</f>
        <v>1244268</v>
      </c>
      <c r="H17" s="6">
        <f aca="true" t="shared" si="5" ref="H17:H39">G17/26</f>
        <v>47856.46153846154</v>
      </c>
    </row>
    <row r="18" spans="1:8" ht="12.75">
      <c r="A18" s="1">
        <v>2</v>
      </c>
      <c r="B18" s="1">
        <v>1.96</v>
      </c>
      <c r="C18" s="5">
        <f t="shared" si="0"/>
        <v>1058400</v>
      </c>
      <c r="D18" s="5">
        <f t="shared" si="1"/>
        <v>40707.692307692305</v>
      </c>
      <c r="E18" s="5">
        <f t="shared" si="2"/>
        <v>275184</v>
      </c>
      <c r="F18" s="1">
        <f t="shared" si="3"/>
        <v>108000</v>
      </c>
      <c r="G18" s="5">
        <f t="shared" si="4"/>
        <v>1441584</v>
      </c>
      <c r="H18" s="6">
        <f t="shared" si="5"/>
        <v>55445.53846153846</v>
      </c>
    </row>
    <row r="19" spans="1:8" ht="12.75">
      <c r="A19" s="1">
        <v>2.1</v>
      </c>
      <c r="B19" s="1">
        <f>$B$18+($B$23-$B$18)/10*1</f>
        <v>1.9949999999999999</v>
      </c>
      <c r="C19" s="5">
        <f t="shared" si="0"/>
        <v>1077300</v>
      </c>
      <c r="D19" s="5">
        <f t="shared" si="1"/>
        <v>41434.61538461538</v>
      </c>
      <c r="E19" s="5">
        <f t="shared" si="2"/>
        <v>280098</v>
      </c>
      <c r="F19" s="1">
        <f t="shared" si="3"/>
        <v>108000</v>
      </c>
      <c r="G19" s="5">
        <f t="shared" si="4"/>
        <v>1465398</v>
      </c>
      <c r="H19" s="6">
        <f t="shared" si="5"/>
        <v>56361.46153846154</v>
      </c>
    </row>
    <row r="20" spans="1:8" ht="12.75">
      <c r="A20" s="1">
        <v>2.5</v>
      </c>
      <c r="B20" s="1">
        <f>$B$18+($B$23-$B$18)/10*5</f>
        <v>2.135</v>
      </c>
      <c r="C20" s="5">
        <f t="shared" si="0"/>
        <v>1152900</v>
      </c>
      <c r="D20" s="5">
        <f t="shared" si="1"/>
        <v>44342.307692307695</v>
      </c>
      <c r="E20" s="5">
        <f t="shared" si="2"/>
        <v>299754</v>
      </c>
      <c r="F20" s="1">
        <f t="shared" si="3"/>
        <v>108000</v>
      </c>
      <c r="G20" s="5">
        <f t="shared" si="4"/>
        <v>1560654</v>
      </c>
      <c r="H20" s="6">
        <f t="shared" si="5"/>
        <v>60025.153846153844</v>
      </c>
    </row>
    <row r="21" spans="1:8" ht="12.75">
      <c r="A21" s="1">
        <v>2.6</v>
      </c>
      <c r="B21" s="1">
        <f>$B$18+($B$23-$B$18)/10*6</f>
        <v>2.17</v>
      </c>
      <c r="C21" s="5">
        <f t="shared" si="0"/>
        <v>1171800</v>
      </c>
      <c r="D21" s="5">
        <f t="shared" si="1"/>
        <v>45069.230769230766</v>
      </c>
      <c r="E21" s="5">
        <f t="shared" si="2"/>
        <v>304668</v>
      </c>
      <c r="F21" s="1">
        <f t="shared" si="3"/>
        <v>108000</v>
      </c>
      <c r="G21" s="5">
        <f t="shared" si="4"/>
        <v>1584468</v>
      </c>
      <c r="H21" s="6">
        <f t="shared" si="5"/>
        <v>60941.07692307692</v>
      </c>
    </row>
    <row r="22" spans="1:8" ht="12.75">
      <c r="A22" s="1">
        <v>2.7</v>
      </c>
      <c r="B22" s="1">
        <f>$B$18+($B$23-$B$18)/10*7</f>
        <v>2.205</v>
      </c>
      <c r="C22" s="5">
        <f t="shared" si="0"/>
        <v>1190700</v>
      </c>
      <c r="D22" s="5">
        <f t="shared" si="1"/>
        <v>45796.153846153844</v>
      </c>
      <c r="E22" s="5">
        <f t="shared" si="2"/>
        <v>309582</v>
      </c>
      <c r="F22" s="1">
        <f t="shared" si="3"/>
        <v>108000</v>
      </c>
      <c r="G22" s="5">
        <f t="shared" si="4"/>
        <v>1608282</v>
      </c>
      <c r="H22" s="6">
        <f t="shared" si="5"/>
        <v>61857</v>
      </c>
    </row>
    <row r="23" spans="1:8" ht="12.75">
      <c r="A23" s="1">
        <v>3</v>
      </c>
      <c r="B23" s="1">
        <v>2.31</v>
      </c>
      <c r="C23" s="5">
        <f t="shared" si="0"/>
        <v>1247400</v>
      </c>
      <c r="D23" s="5">
        <f t="shared" si="1"/>
        <v>47976.92307692308</v>
      </c>
      <c r="E23" s="5">
        <f t="shared" si="2"/>
        <v>324324</v>
      </c>
      <c r="F23" s="1">
        <f t="shared" si="3"/>
        <v>108000</v>
      </c>
      <c r="G23" s="5">
        <f t="shared" si="4"/>
        <v>1679724</v>
      </c>
      <c r="H23" s="6">
        <f t="shared" si="5"/>
        <v>64604.769230769234</v>
      </c>
    </row>
    <row r="24" spans="1:8" ht="12.75">
      <c r="A24" s="1">
        <v>3.1</v>
      </c>
      <c r="B24" s="1">
        <f>$B$23+($B$30-$B$23)/10*1</f>
        <v>2.35</v>
      </c>
      <c r="C24" s="5">
        <f t="shared" si="0"/>
        <v>1269000</v>
      </c>
      <c r="D24" s="5">
        <f t="shared" si="1"/>
        <v>48807.692307692305</v>
      </c>
      <c r="E24" s="5">
        <f t="shared" si="2"/>
        <v>329940</v>
      </c>
      <c r="F24" s="1">
        <f t="shared" si="3"/>
        <v>108000</v>
      </c>
      <c r="G24" s="5">
        <f t="shared" si="4"/>
        <v>1706940</v>
      </c>
      <c r="H24" s="6">
        <f t="shared" si="5"/>
        <v>65651.53846153847</v>
      </c>
    </row>
    <row r="25" spans="1:8" ht="12.75">
      <c r="A25" s="1">
        <v>3.3</v>
      </c>
      <c r="B25" s="1">
        <f>$B$23+($B$30-$B$23)/10*3</f>
        <v>2.43</v>
      </c>
      <c r="C25" s="5">
        <f t="shared" si="0"/>
        <v>1312200</v>
      </c>
      <c r="D25" s="5">
        <f t="shared" si="1"/>
        <v>50469.230769230766</v>
      </c>
      <c r="E25" s="5">
        <f t="shared" si="2"/>
        <v>341172</v>
      </c>
      <c r="F25" s="1">
        <f t="shared" si="3"/>
        <v>108000</v>
      </c>
      <c r="G25" s="5">
        <f t="shared" si="4"/>
        <v>1761372</v>
      </c>
      <c r="H25" s="6">
        <f t="shared" si="5"/>
        <v>67745.07692307692</v>
      </c>
    </row>
    <row r="26" spans="1:8" ht="12.75">
      <c r="A26" s="1">
        <v>3.4</v>
      </c>
      <c r="B26" s="1">
        <f>$B$23+($B$30-$B$23)/10*4</f>
        <v>2.47</v>
      </c>
      <c r="C26" s="5">
        <f t="shared" si="0"/>
        <v>1333800</v>
      </c>
      <c r="D26" s="5">
        <f t="shared" si="1"/>
        <v>51300</v>
      </c>
      <c r="E26" s="5">
        <f t="shared" si="2"/>
        <v>346788</v>
      </c>
      <c r="F26" s="1">
        <f t="shared" si="3"/>
        <v>108000</v>
      </c>
      <c r="G26" s="5">
        <f t="shared" si="4"/>
        <v>1788588</v>
      </c>
      <c r="H26" s="6">
        <f t="shared" si="5"/>
        <v>68791.84615384616</v>
      </c>
    </row>
    <row r="27" spans="1:8" ht="12.75">
      <c r="A27" s="1">
        <v>3.5</v>
      </c>
      <c r="B27" s="1">
        <f>$B$23+($B$30-$B$23)/10*5</f>
        <v>2.51</v>
      </c>
      <c r="C27" s="5">
        <f t="shared" si="0"/>
        <v>1355400</v>
      </c>
      <c r="D27" s="5">
        <f t="shared" si="1"/>
        <v>52130.769230769234</v>
      </c>
      <c r="E27" s="5">
        <f t="shared" si="2"/>
        <v>352404</v>
      </c>
      <c r="F27" s="1">
        <f t="shared" si="3"/>
        <v>108000</v>
      </c>
      <c r="G27" s="5">
        <f t="shared" si="4"/>
        <v>1815804</v>
      </c>
      <c r="H27" s="6">
        <f t="shared" si="5"/>
        <v>69838.61538461539</v>
      </c>
    </row>
    <row r="28" spans="1:8" ht="12.75">
      <c r="A28" s="1">
        <v>3.6</v>
      </c>
      <c r="B28" s="1">
        <f>$B$23+($B$30-$B$23)/10*6</f>
        <v>2.55</v>
      </c>
      <c r="C28" s="5">
        <f t="shared" si="0"/>
        <v>1377000</v>
      </c>
      <c r="D28" s="5">
        <f t="shared" si="1"/>
        <v>52961.53846153846</v>
      </c>
      <c r="E28" s="5">
        <f t="shared" si="2"/>
        <v>358020</v>
      </c>
      <c r="F28" s="1">
        <f t="shared" si="3"/>
        <v>108000</v>
      </c>
      <c r="G28" s="5">
        <f t="shared" si="4"/>
        <v>1843020</v>
      </c>
      <c r="H28" s="6">
        <f t="shared" si="5"/>
        <v>70885.38461538461</v>
      </c>
    </row>
    <row r="29" spans="1:8" ht="12.75">
      <c r="A29" s="1">
        <v>3.8</v>
      </c>
      <c r="B29" s="1">
        <f>$B$23+($B$30-$B$23)/10*8</f>
        <v>2.63</v>
      </c>
      <c r="C29" s="5">
        <f t="shared" si="0"/>
        <v>1420200</v>
      </c>
      <c r="D29" s="5">
        <f t="shared" si="1"/>
        <v>54623.07692307692</v>
      </c>
      <c r="E29" s="5">
        <f t="shared" si="2"/>
        <v>369252</v>
      </c>
      <c r="F29" s="1">
        <f t="shared" si="3"/>
        <v>108000</v>
      </c>
      <c r="G29" s="5">
        <f t="shared" si="4"/>
        <v>1897452</v>
      </c>
      <c r="H29" s="6">
        <f t="shared" si="5"/>
        <v>72978.92307692308</v>
      </c>
    </row>
    <row r="30" spans="1:8" ht="12.75">
      <c r="A30" s="1">
        <v>4</v>
      </c>
      <c r="B30" s="1">
        <v>2.71</v>
      </c>
      <c r="C30" s="5">
        <f t="shared" si="0"/>
        <v>1463400</v>
      </c>
      <c r="D30" s="5">
        <f t="shared" si="1"/>
        <v>56284.61538461538</v>
      </c>
      <c r="E30" s="5">
        <f t="shared" si="2"/>
        <v>380484</v>
      </c>
      <c r="F30" s="1">
        <f t="shared" si="3"/>
        <v>108000</v>
      </c>
      <c r="G30" s="5">
        <f t="shared" si="4"/>
        <v>1951884</v>
      </c>
      <c r="H30" s="6">
        <f t="shared" si="5"/>
        <v>75072.46153846153</v>
      </c>
    </row>
    <row r="31" spans="1:8" ht="12.75">
      <c r="A31" s="1">
        <v>4.4</v>
      </c>
      <c r="B31" s="1">
        <f>$B$30+($B$34-$B$30)/10*4</f>
        <v>2.902</v>
      </c>
      <c r="C31" s="5">
        <f t="shared" si="0"/>
        <v>1567080</v>
      </c>
      <c r="D31" s="5">
        <f t="shared" si="1"/>
        <v>60272.307692307695</v>
      </c>
      <c r="E31" s="5">
        <f t="shared" si="2"/>
        <v>407440.8</v>
      </c>
      <c r="F31" s="1">
        <f t="shared" si="3"/>
        <v>108000</v>
      </c>
      <c r="G31" s="5">
        <f t="shared" si="4"/>
        <v>2082520.8</v>
      </c>
      <c r="H31" s="6">
        <f t="shared" si="5"/>
        <v>80096.95384615385</v>
      </c>
    </row>
    <row r="32" spans="1:8" ht="12.75">
      <c r="A32" s="1">
        <v>4.5</v>
      </c>
      <c r="B32" s="1">
        <f>$B$30+($B$34-$B$30)/10*5</f>
        <v>2.95</v>
      </c>
      <c r="C32" s="5">
        <f t="shared" si="0"/>
        <v>1593000</v>
      </c>
      <c r="D32" s="5">
        <f t="shared" si="1"/>
        <v>61269.230769230766</v>
      </c>
      <c r="E32" s="5">
        <f t="shared" si="2"/>
        <v>414180</v>
      </c>
      <c r="F32" s="1">
        <f t="shared" si="3"/>
        <v>108000</v>
      </c>
      <c r="G32" s="5">
        <f t="shared" si="4"/>
        <v>2115180</v>
      </c>
      <c r="H32" s="6">
        <f t="shared" si="5"/>
        <v>81353.07692307692</v>
      </c>
    </row>
    <row r="33" spans="1:8" ht="12.75">
      <c r="A33" s="1">
        <v>4.6</v>
      </c>
      <c r="B33" s="1">
        <f>$B$30+($B$34-$B$30)/10*6</f>
        <v>2.998</v>
      </c>
      <c r="C33" s="5">
        <f t="shared" si="0"/>
        <v>1618920.0000000002</v>
      </c>
      <c r="D33" s="5">
        <f t="shared" si="1"/>
        <v>62266.15384615386</v>
      </c>
      <c r="E33" s="5">
        <f t="shared" si="2"/>
        <v>420919.20000000007</v>
      </c>
      <c r="F33" s="1">
        <f t="shared" si="3"/>
        <v>108000</v>
      </c>
      <c r="G33" s="5">
        <f t="shared" si="4"/>
        <v>2147839.2</v>
      </c>
      <c r="H33" s="6">
        <f t="shared" si="5"/>
        <v>82609.20000000001</v>
      </c>
    </row>
    <row r="34" spans="1:8" ht="12.75">
      <c r="A34" s="1">
        <v>5</v>
      </c>
      <c r="B34" s="1">
        <v>3.19</v>
      </c>
      <c r="C34" s="5">
        <f t="shared" si="0"/>
        <v>1722600</v>
      </c>
      <c r="D34" s="5">
        <f t="shared" si="1"/>
        <v>66253.84615384616</v>
      </c>
      <c r="E34" s="5">
        <f t="shared" si="2"/>
        <v>447876</v>
      </c>
      <c r="F34" s="1">
        <f t="shared" si="3"/>
        <v>108000</v>
      </c>
      <c r="G34" s="5">
        <f t="shared" si="4"/>
        <v>2278476</v>
      </c>
      <c r="H34" s="6">
        <f t="shared" si="5"/>
        <v>87633.69230769231</v>
      </c>
    </row>
    <row r="35" spans="1:8" ht="12.75">
      <c r="A35" s="1">
        <v>5.3</v>
      </c>
      <c r="B35" s="1">
        <v>2.658</v>
      </c>
      <c r="C35" s="5">
        <f t="shared" si="0"/>
        <v>1435320</v>
      </c>
      <c r="D35" s="5">
        <f t="shared" si="1"/>
        <v>55204.61538461538</v>
      </c>
      <c r="E35" s="5">
        <f t="shared" si="2"/>
        <v>373183.2</v>
      </c>
      <c r="F35" s="1">
        <f t="shared" si="3"/>
        <v>108000</v>
      </c>
      <c r="G35" s="5">
        <f t="shared" si="4"/>
        <v>1916503.2</v>
      </c>
      <c r="H35" s="6">
        <f t="shared" si="5"/>
        <v>73711.66153846154</v>
      </c>
    </row>
    <row r="36" spans="1:8" ht="12.75">
      <c r="A36" s="1">
        <v>5.5</v>
      </c>
      <c r="B36" s="1">
        <v>2.77</v>
      </c>
      <c r="C36" s="5">
        <f t="shared" si="0"/>
        <v>1495800</v>
      </c>
      <c r="D36" s="5">
        <f t="shared" si="1"/>
        <v>57530.769230769234</v>
      </c>
      <c r="E36" s="5">
        <f t="shared" si="2"/>
        <v>388908</v>
      </c>
      <c r="F36" s="1">
        <f t="shared" si="3"/>
        <v>108000</v>
      </c>
      <c r="G36" s="5">
        <f t="shared" si="4"/>
        <v>1992708</v>
      </c>
      <c r="H36" s="6">
        <f t="shared" si="5"/>
        <v>76642.61538461539</v>
      </c>
    </row>
    <row r="37" spans="1:8" ht="12.75">
      <c r="A37" s="1">
        <v>6</v>
      </c>
      <c r="B37" s="1">
        <v>3.74</v>
      </c>
      <c r="C37" s="5">
        <f t="shared" si="0"/>
        <v>2019600</v>
      </c>
      <c r="D37" s="5">
        <f t="shared" si="1"/>
        <v>77676.92307692308</v>
      </c>
      <c r="E37" s="5">
        <f t="shared" si="2"/>
        <v>525096</v>
      </c>
      <c r="F37" s="1">
        <f t="shared" si="3"/>
        <v>108000</v>
      </c>
      <c r="G37" s="5">
        <f t="shared" si="4"/>
        <v>2652696</v>
      </c>
      <c r="H37" s="6">
        <f t="shared" si="5"/>
        <v>102026.76923076923</v>
      </c>
    </row>
    <row r="38" spans="1:8" ht="12.75">
      <c r="A38" s="1">
        <v>6.5</v>
      </c>
      <c r="B38" s="1">
        <v>3.39</v>
      </c>
      <c r="C38" s="5">
        <f t="shared" si="0"/>
        <v>1830600</v>
      </c>
      <c r="D38" s="5">
        <f t="shared" si="1"/>
        <v>70407.69230769231</v>
      </c>
      <c r="E38" s="5">
        <f t="shared" si="2"/>
        <v>475956</v>
      </c>
      <c r="F38" s="1">
        <f t="shared" si="3"/>
        <v>108000</v>
      </c>
      <c r="G38" s="5">
        <f t="shared" si="4"/>
        <v>2414556</v>
      </c>
      <c r="H38" s="6">
        <f t="shared" si="5"/>
        <v>92867.53846153847</v>
      </c>
    </row>
    <row r="39" spans="1:8" ht="12.75">
      <c r="A39" s="1">
        <v>7</v>
      </c>
      <c r="B39" s="1">
        <v>4.4</v>
      </c>
      <c r="C39" s="5">
        <f t="shared" si="0"/>
        <v>2376000</v>
      </c>
      <c r="D39" s="5">
        <f t="shared" si="1"/>
        <v>91384.61538461539</v>
      </c>
      <c r="E39" s="5">
        <f t="shared" si="2"/>
        <v>617760</v>
      </c>
      <c r="F39" s="1">
        <f t="shared" si="3"/>
        <v>108000</v>
      </c>
      <c r="G39" s="5">
        <f t="shared" si="4"/>
        <v>3101760</v>
      </c>
      <c r="H39" s="6">
        <f t="shared" si="5"/>
        <v>119298.46153846153</v>
      </c>
    </row>
    <row r="40" spans="3:8" ht="12.75">
      <c r="C40" s="5"/>
      <c r="D40" s="5"/>
      <c r="E40" s="5"/>
      <c r="G40" s="5"/>
      <c r="H40" s="6"/>
    </row>
    <row r="41" spans="3:8" ht="12.75">
      <c r="C41" s="5"/>
      <c r="D41" s="5"/>
      <c r="E41" s="5"/>
      <c r="G41" s="5"/>
      <c r="H41" s="6"/>
    </row>
    <row r="42" spans="3:8" ht="12.75">
      <c r="C42" s="5"/>
      <c r="D42" s="5"/>
      <c r="E42" s="5"/>
      <c r="G42" s="5"/>
      <c r="H42" s="6"/>
    </row>
    <row r="43" spans="3:8" ht="12.75">
      <c r="C43" s="5"/>
      <c r="D43" s="5"/>
      <c r="E43" s="5"/>
      <c r="G43" s="5"/>
      <c r="H43" s="6"/>
    </row>
    <row r="44" spans="3:8" ht="12.75">
      <c r="C44" s="5"/>
      <c r="D44" s="5"/>
      <c r="E44" s="5"/>
      <c r="G44" s="5"/>
      <c r="H44" s="6"/>
    </row>
    <row r="45" spans="3:8" ht="12.75">
      <c r="C45" s="5"/>
      <c r="D45" s="5"/>
      <c r="E45" s="5"/>
      <c r="G45" s="5"/>
      <c r="H45" s="6"/>
    </row>
    <row r="46" spans="3:8" ht="12.75">
      <c r="C46" s="5"/>
      <c r="D46" s="5"/>
      <c r="E46" s="5"/>
      <c r="G46" s="5"/>
      <c r="H46" s="6"/>
    </row>
    <row r="47" spans="3:8" ht="12.75">
      <c r="C47" s="5"/>
      <c r="D47" s="5"/>
      <c r="E47" s="5"/>
      <c r="G47" s="5"/>
      <c r="H47" s="6"/>
    </row>
    <row r="48" spans="3:8" ht="12.75">
      <c r="C48" s="5"/>
      <c r="D48" s="5"/>
      <c r="E48" s="5"/>
      <c r="G48" s="5"/>
      <c r="H48" s="6"/>
    </row>
    <row r="49" spans="3:8" ht="12.75">
      <c r="C49" s="5"/>
      <c r="D49" s="5"/>
      <c r="E49" s="5"/>
      <c r="G49" s="5"/>
      <c r="H49" s="6"/>
    </row>
    <row r="50" spans="3:8" ht="12.75">
      <c r="C50" s="5"/>
      <c r="D50" s="5"/>
      <c r="E50" s="5"/>
      <c r="G50" s="5"/>
      <c r="H50" s="6"/>
    </row>
    <row r="51" spans="3:8" ht="12.75">
      <c r="C51" s="5"/>
      <c r="D51" s="5"/>
      <c r="E51" s="5"/>
      <c r="G51" s="5"/>
      <c r="H51" s="6"/>
    </row>
    <row r="52" spans="3:8" ht="12.75">
      <c r="C52" s="5"/>
      <c r="D52" s="5"/>
      <c r="E52" s="5"/>
      <c r="G52" s="5"/>
      <c r="H52" s="6"/>
    </row>
    <row r="53" spans="3:8" ht="12.75">
      <c r="C53" s="5"/>
      <c r="D53" s="5"/>
      <c r="E53" s="5"/>
      <c r="G53" s="5"/>
      <c r="H53" s="6"/>
    </row>
    <row r="54" spans="3:8" ht="12.75">
      <c r="C54" s="5"/>
      <c r="D54" s="5"/>
      <c r="E54" s="5"/>
      <c r="G54" s="5"/>
      <c r="H54" s="6"/>
    </row>
    <row r="55" spans="3:8" ht="12.75">
      <c r="C55" s="5"/>
      <c r="D55" s="5"/>
      <c r="E55" s="5"/>
      <c r="G55" s="5"/>
      <c r="H55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E22" sqref="E22"/>
    </sheetView>
  </sheetViews>
  <sheetFormatPr defaultColWidth="9.140625" defaultRowHeight="12.75"/>
  <cols>
    <col min="1" max="2" width="9.140625" style="1" customWidth="1"/>
    <col min="3" max="3" width="14.140625" style="1" bestFit="1" customWidth="1"/>
    <col min="4" max="4" width="9.140625" style="1" customWidth="1"/>
    <col min="5" max="5" width="17.00390625" style="1" bestFit="1" customWidth="1"/>
    <col min="6" max="6" width="9.140625" style="1" customWidth="1"/>
    <col min="7" max="7" width="17.00390625" style="1" bestFit="1" customWidth="1"/>
    <col min="8" max="16384" width="9.140625" style="1" customWidth="1"/>
  </cols>
  <sheetData>
    <row r="1" ht="12.75">
      <c r="A1" s="1" t="s">
        <v>538</v>
      </c>
    </row>
    <row r="2" ht="12.75">
      <c r="A2" s="1" t="s">
        <v>529</v>
      </c>
    </row>
    <row r="3" ht="12.75">
      <c r="A3" s="1" t="s">
        <v>542</v>
      </c>
    </row>
    <row r="4" ht="12.75">
      <c r="A4" s="1" t="s">
        <v>530</v>
      </c>
    </row>
    <row r="5" ht="12.75">
      <c r="A5" s="1" t="s">
        <v>531</v>
      </c>
    </row>
    <row r="6" ht="12.75">
      <c r="A6" s="1" t="s">
        <v>532</v>
      </c>
    </row>
    <row r="7" ht="12.75">
      <c r="A7" s="1" t="s">
        <v>512</v>
      </c>
    </row>
    <row r="8" ht="12.75">
      <c r="B8" s="1" t="s">
        <v>533</v>
      </c>
    </row>
    <row r="10" spans="2:3" ht="12.75">
      <c r="B10" s="1" t="s">
        <v>514</v>
      </c>
      <c r="C10" s="1" t="s">
        <v>534</v>
      </c>
    </row>
    <row r="11" ht="12.75">
      <c r="C11" s="1">
        <v>26</v>
      </c>
    </row>
    <row r="12" spans="3:5" ht="12.75">
      <c r="C12" s="1" t="s">
        <v>516</v>
      </c>
      <c r="D12" s="1">
        <v>450000</v>
      </c>
      <c r="E12" s="1" t="s">
        <v>517</v>
      </c>
    </row>
    <row r="13" ht="12.75">
      <c r="A13" s="1" t="s">
        <v>535</v>
      </c>
    </row>
    <row r="15" spans="1:7" ht="12.75">
      <c r="A15" s="1" t="s">
        <v>36</v>
      </c>
      <c r="B15" s="1" t="s">
        <v>519</v>
      </c>
      <c r="C15" s="1" t="s">
        <v>520</v>
      </c>
      <c r="E15" s="1" t="s">
        <v>521</v>
      </c>
      <c r="G15" s="1" t="s">
        <v>522</v>
      </c>
    </row>
    <row r="16" spans="3:8" ht="12.75">
      <c r="C16" s="1" t="s">
        <v>523</v>
      </c>
      <c r="D16" s="1" t="s">
        <v>524</v>
      </c>
      <c r="E16" s="1" t="s">
        <v>536</v>
      </c>
      <c r="F16" s="1" t="s">
        <v>537</v>
      </c>
      <c r="G16" s="1" t="s">
        <v>527</v>
      </c>
      <c r="H16" s="1" t="s">
        <v>528</v>
      </c>
    </row>
    <row r="17" spans="1:8" ht="12.75">
      <c r="A17" s="1">
        <v>1</v>
      </c>
      <c r="B17" s="1">
        <v>1.67</v>
      </c>
      <c r="C17" s="5">
        <f aca="true" t="shared" si="0" ref="C17:C39">$D$12*B17</f>
        <v>751500</v>
      </c>
      <c r="D17" s="5">
        <f aca="true" t="shared" si="1" ref="D17:D39">C17/26</f>
        <v>28903.846153846152</v>
      </c>
      <c r="E17" s="5">
        <f aca="true" t="shared" si="2" ref="E17:E39">0.26*C17</f>
        <v>195390</v>
      </c>
      <c r="F17" s="1">
        <f aca="true" t="shared" si="3" ref="F17:F39">0.2*$D$12</f>
        <v>90000</v>
      </c>
      <c r="G17" s="5">
        <f aca="true" t="shared" si="4" ref="G17:G39">C17+E17+F17</f>
        <v>1036890</v>
      </c>
      <c r="H17" s="6">
        <f aca="true" t="shared" si="5" ref="H17:H39">G17/26</f>
        <v>39880.38461538462</v>
      </c>
    </row>
    <row r="18" spans="1:8" ht="12.75">
      <c r="A18" s="1">
        <v>2</v>
      </c>
      <c r="B18" s="1">
        <v>1.96</v>
      </c>
      <c r="C18" s="5">
        <f t="shared" si="0"/>
        <v>882000</v>
      </c>
      <c r="D18" s="5">
        <f t="shared" si="1"/>
        <v>33923.07692307692</v>
      </c>
      <c r="E18" s="5">
        <f t="shared" si="2"/>
        <v>229320</v>
      </c>
      <c r="F18" s="1">
        <f t="shared" si="3"/>
        <v>90000</v>
      </c>
      <c r="G18" s="5">
        <f t="shared" si="4"/>
        <v>1201320</v>
      </c>
      <c r="H18" s="6">
        <f t="shared" si="5"/>
        <v>46204.61538461538</v>
      </c>
    </row>
    <row r="19" spans="1:8" ht="12.75">
      <c r="A19" s="1">
        <v>2.1</v>
      </c>
      <c r="B19" s="1">
        <f>$B$18+($B$23-$B$18)/10*1</f>
        <v>1.9949999999999999</v>
      </c>
      <c r="C19" s="5">
        <f t="shared" si="0"/>
        <v>897750</v>
      </c>
      <c r="D19" s="5">
        <f t="shared" si="1"/>
        <v>34528.846153846156</v>
      </c>
      <c r="E19" s="5">
        <f t="shared" si="2"/>
        <v>233415</v>
      </c>
      <c r="F19" s="1">
        <f t="shared" si="3"/>
        <v>90000</v>
      </c>
      <c r="G19" s="5">
        <f t="shared" si="4"/>
        <v>1221165</v>
      </c>
      <c r="H19" s="6">
        <f t="shared" si="5"/>
        <v>46967.88461538462</v>
      </c>
    </row>
    <row r="20" spans="1:8" ht="12.75">
      <c r="A20" s="1">
        <v>2.5</v>
      </c>
      <c r="B20" s="1">
        <f>$B$18+($B$23-$B$18)/10*5</f>
        <v>2.135</v>
      </c>
      <c r="C20" s="5">
        <f t="shared" si="0"/>
        <v>960749.9999999999</v>
      </c>
      <c r="D20" s="5">
        <f t="shared" si="1"/>
        <v>36951.92307692307</v>
      </c>
      <c r="E20" s="5">
        <f t="shared" si="2"/>
        <v>249794.99999999997</v>
      </c>
      <c r="F20" s="1">
        <f t="shared" si="3"/>
        <v>90000</v>
      </c>
      <c r="G20" s="5">
        <f t="shared" si="4"/>
        <v>1300544.9999999998</v>
      </c>
      <c r="H20" s="6">
        <f t="shared" si="5"/>
        <v>50020.96153846153</v>
      </c>
    </row>
    <row r="21" spans="1:8" ht="12.75">
      <c r="A21" s="1">
        <v>2.6</v>
      </c>
      <c r="B21" s="1">
        <f>$B$18+($B$23-$B$18)/10*6</f>
        <v>2.17</v>
      </c>
      <c r="C21" s="5">
        <f t="shared" si="0"/>
        <v>976500</v>
      </c>
      <c r="D21" s="5">
        <f t="shared" si="1"/>
        <v>37557.692307692305</v>
      </c>
      <c r="E21" s="5">
        <f t="shared" si="2"/>
        <v>253890</v>
      </c>
      <c r="F21" s="1">
        <f t="shared" si="3"/>
        <v>90000</v>
      </c>
      <c r="G21" s="5">
        <f t="shared" si="4"/>
        <v>1320390</v>
      </c>
      <c r="H21" s="6">
        <f t="shared" si="5"/>
        <v>50784.230769230766</v>
      </c>
    </row>
    <row r="22" spans="1:8" ht="12.75">
      <c r="A22" s="1">
        <v>2.7</v>
      </c>
      <c r="B22" s="1">
        <f>$B$18+($B$23-$B$18)/10*7</f>
        <v>2.205</v>
      </c>
      <c r="C22" s="5">
        <f t="shared" si="0"/>
        <v>992250</v>
      </c>
      <c r="D22" s="5">
        <f t="shared" si="1"/>
        <v>38163.46153846154</v>
      </c>
      <c r="E22" s="5">
        <f t="shared" si="2"/>
        <v>257985</v>
      </c>
      <c r="F22" s="1">
        <f t="shared" si="3"/>
        <v>90000</v>
      </c>
      <c r="G22" s="5">
        <f t="shared" si="4"/>
        <v>1340235</v>
      </c>
      <c r="H22" s="6">
        <f t="shared" si="5"/>
        <v>51547.5</v>
      </c>
    </row>
    <row r="23" spans="1:8" ht="12.75">
      <c r="A23" s="1">
        <v>3</v>
      </c>
      <c r="B23" s="1">
        <v>2.31</v>
      </c>
      <c r="C23" s="5">
        <f t="shared" si="0"/>
        <v>1039500</v>
      </c>
      <c r="D23" s="5">
        <f t="shared" si="1"/>
        <v>39980.769230769234</v>
      </c>
      <c r="E23" s="5">
        <f t="shared" si="2"/>
        <v>270270</v>
      </c>
      <c r="F23" s="1">
        <f t="shared" si="3"/>
        <v>90000</v>
      </c>
      <c r="G23" s="5">
        <f t="shared" si="4"/>
        <v>1399770</v>
      </c>
      <c r="H23" s="6">
        <f t="shared" si="5"/>
        <v>53837.307692307695</v>
      </c>
    </row>
    <row r="24" spans="1:8" ht="12.75">
      <c r="A24" s="1">
        <v>3.1</v>
      </c>
      <c r="B24" s="1">
        <f>$B$23+($B$30-$B$23)/10*1</f>
        <v>2.35</v>
      </c>
      <c r="C24" s="5">
        <f t="shared" si="0"/>
        <v>1057500</v>
      </c>
      <c r="D24" s="5">
        <f t="shared" si="1"/>
        <v>40673.07692307692</v>
      </c>
      <c r="E24" s="5">
        <f t="shared" si="2"/>
        <v>274950</v>
      </c>
      <c r="F24" s="1">
        <f t="shared" si="3"/>
        <v>90000</v>
      </c>
      <c r="G24" s="5">
        <f t="shared" si="4"/>
        <v>1422450</v>
      </c>
      <c r="H24" s="6">
        <f t="shared" si="5"/>
        <v>54709.61538461538</v>
      </c>
    </row>
    <row r="25" spans="1:8" ht="12.75">
      <c r="A25" s="1">
        <v>3.3</v>
      </c>
      <c r="B25" s="1">
        <f>$B$23+($B$30-$B$23)/10*3</f>
        <v>2.43</v>
      </c>
      <c r="C25" s="5">
        <f t="shared" si="0"/>
        <v>1093500</v>
      </c>
      <c r="D25" s="5">
        <f t="shared" si="1"/>
        <v>42057.692307692305</v>
      </c>
      <c r="E25" s="5">
        <f t="shared" si="2"/>
        <v>284310</v>
      </c>
      <c r="F25" s="1">
        <f t="shared" si="3"/>
        <v>90000</v>
      </c>
      <c r="G25" s="5">
        <f t="shared" si="4"/>
        <v>1467810</v>
      </c>
      <c r="H25" s="6">
        <f t="shared" si="5"/>
        <v>56454.230769230766</v>
      </c>
    </row>
    <row r="26" spans="1:8" ht="12.75">
      <c r="A26" s="1">
        <v>3.4</v>
      </c>
      <c r="B26" s="1">
        <f>$B$23+($B$30-$B$23)/10*4</f>
        <v>2.47</v>
      </c>
      <c r="C26" s="5">
        <f t="shared" si="0"/>
        <v>1111500</v>
      </c>
      <c r="D26" s="5">
        <f t="shared" si="1"/>
        <v>42750</v>
      </c>
      <c r="E26" s="5">
        <f t="shared" si="2"/>
        <v>288990</v>
      </c>
      <c r="F26" s="1">
        <f t="shared" si="3"/>
        <v>90000</v>
      </c>
      <c r="G26" s="5">
        <f t="shared" si="4"/>
        <v>1490490</v>
      </c>
      <c r="H26" s="6">
        <f t="shared" si="5"/>
        <v>57326.53846153846</v>
      </c>
    </row>
    <row r="27" spans="1:8" ht="12.75">
      <c r="A27" s="1">
        <v>3.5</v>
      </c>
      <c r="B27" s="1">
        <f>$B$23+($B$30-$B$23)/10*5</f>
        <v>2.51</v>
      </c>
      <c r="C27" s="5">
        <f t="shared" si="0"/>
        <v>1129500</v>
      </c>
      <c r="D27" s="5">
        <f t="shared" si="1"/>
        <v>43442.307692307695</v>
      </c>
      <c r="E27" s="5">
        <f t="shared" si="2"/>
        <v>293670</v>
      </c>
      <c r="F27" s="1">
        <f t="shared" si="3"/>
        <v>90000</v>
      </c>
      <c r="G27" s="5">
        <f t="shared" si="4"/>
        <v>1513170</v>
      </c>
      <c r="H27" s="6">
        <f t="shared" si="5"/>
        <v>58198.846153846156</v>
      </c>
    </row>
    <row r="28" spans="1:8" ht="12.75">
      <c r="A28" s="1">
        <v>3.6</v>
      </c>
      <c r="B28" s="1">
        <f>$B$23+($B$30-$B$23)/10*6</f>
        <v>2.55</v>
      </c>
      <c r="C28" s="5">
        <f t="shared" si="0"/>
        <v>1147500</v>
      </c>
      <c r="D28" s="5">
        <f t="shared" si="1"/>
        <v>44134.61538461538</v>
      </c>
      <c r="E28" s="5">
        <f t="shared" si="2"/>
        <v>298350</v>
      </c>
      <c r="F28" s="1">
        <f t="shared" si="3"/>
        <v>90000</v>
      </c>
      <c r="G28" s="5">
        <f t="shared" si="4"/>
        <v>1535850</v>
      </c>
      <c r="H28" s="6">
        <f t="shared" si="5"/>
        <v>59071.153846153844</v>
      </c>
    </row>
    <row r="29" spans="1:8" ht="12.75">
      <c r="A29" s="1">
        <v>3.8</v>
      </c>
      <c r="B29" s="1">
        <f>$B$23+($B$30-$B$23)/10*8</f>
        <v>2.63</v>
      </c>
      <c r="C29" s="5">
        <f t="shared" si="0"/>
        <v>1183500</v>
      </c>
      <c r="D29" s="5">
        <f t="shared" si="1"/>
        <v>45519.230769230766</v>
      </c>
      <c r="E29" s="5">
        <f t="shared" si="2"/>
        <v>307710</v>
      </c>
      <c r="F29" s="1">
        <f t="shared" si="3"/>
        <v>90000</v>
      </c>
      <c r="G29" s="5">
        <f t="shared" si="4"/>
        <v>1581210</v>
      </c>
      <c r="H29" s="6">
        <f t="shared" si="5"/>
        <v>60815.769230769234</v>
      </c>
    </row>
    <row r="30" spans="1:8" ht="12.75">
      <c r="A30" s="1">
        <v>4</v>
      </c>
      <c r="B30" s="1">
        <v>2.71</v>
      </c>
      <c r="C30" s="5">
        <f t="shared" si="0"/>
        <v>1219500</v>
      </c>
      <c r="D30" s="5">
        <f t="shared" si="1"/>
        <v>46903.846153846156</v>
      </c>
      <c r="E30" s="5">
        <f t="shared" si="2"/>
        <v>317070</v>
      </c>
      <c r="F30" s="1">
        <f t="shared" si="3"/>
        <v>90000</v>
      </c>
      <c r="G30" s="5">
        <f t="shared" si="4"/>
        <v>1626570</v>
      </c>
      <c r="H30" s="6">
        <f t="shared" si="5"/>
        <v>62560.38461538462</v>
      </c>
    </row>
    <row r="31" spans="1:8" ht="12.75">
      <c r="A31" s="1">
        <v>4.4</v>
      </c>
      <c r="B31" s="1">
        <f>$B$30+($B$34-$B$30)/10*4</f>
        <v>2.902</v>
      </c>
      <c r="C31" s="5">
        <f t="shared" si="0"/>
        <v>1305900</v>
      </c>
      <c r="D31" s="5">
        <f t="shared" si="1"/>
        <v>50226.92307692308</v>
      </c>
      <c r="E31" s="5">
        <f t="shared" si="2"/>
        <v>339534</v>
      </c>
      <c r="F31" s="1">
        <f t="shared" si="3"/>
        <v>90000</v>
      </c>
      <c r="G31" s="5">
        <f t="shared" si="4"/>
        <v>1735434</v>
      </c>
      <c r="H31" s="6">
        <f t="shared" si="5"/>
        <v>66747.46153846153</v>
      </c>
    </row>
    <row r="32" spans="1:8" ht="12.75">
      <c r="A32" s="1">
        <v>4.5</v>
      </c>
      <c r="B32" s="1">
        <f>$B$30+($B$34-$B$30)/10*5</f>
        <v>2.95</v>
      </c>
      <c r="C32" s="5">
        <f t="shared" si="0"/>
        <v>1327500</v>
      </c>
      <c r="D32" s="5">
        <f t="shared" si="1"/>
        <v>51057.692307692305</v>
      </c>
      <c r="E32" s="5">
        <f t="shared" si="2"/>
        <v>345150</v>
      </c>
      <c r="F32" s="1">
        <f t="shared" si="3"/>
        <v>90000</v>
      </c>
      <c r="G32" s="5">
        <f t="shared" si="4"/>
        <v>1762650</v>
      </c>
      <c r="H32" s="6">
        <f t="shared" si="5"/>
        <v>67794.23076923077</v>
      </c>
    </row>
    <row r="33" spans="1:8" ht="12.75">
      <c r="A33" s="1">
        <v>4.6</v>
      </c>
      <c r="B33" s="1">
        <f>$B$30+($B$34-$B$30)/10*6</f>
        <v>2.998</v>
      </c>
      <c r="C33" s="5">
        <f t="shared" si="0"/>
        <v>1349100</v>
      </c>
      <c r="D33" s="5">
        <f t="shared" si="1"/>
        <v>51888.46153846154</v>
      </c>
      <c r="E33" s="5">
        <f t="shared" si="2"/>
        <v>350766</v>
      </c>
      <c r="F33" s="1">
        <f t="shared" si="3"/>
        <v>90000</v>
      </c>
      <c r="G33" s="5">
        <f t="shared" si="4"/>
        <v>1789866</v>
      </c>
      <c r="H33" s="6">
        <f t="shared" si="5"/>
        <v>68841</v>
      </c>
    </row>
    <row r="34" spans="1:8" ht="12.75">
      <c r="A34" s="1">
        <v>5</v>
      </c>
      <c r="B34" s="1">
        <v>3.19</v>
      </c>
      <c r="C34" s="5">
        <f t="shared" si="0"/>
        <v>1435500</v>
      </c>
      <c r="D34" s="5">
        <f t="shared" si="1"/>
        <v>55211.53846153846</v>
      </c>
      <c r="E34" s="5">
        <f t="shared" si="2"/>
        <v>373230</v>
      </c>
      <c r="F34" s="1">
        <f t="shared" si="3"/>
        <v>90000</v>
      </c>
      <c r="G34" s="5">
        <f t="shared" si="4"/>
        <v>1898730</v>
      </c>
      <c r="H34" s="6">
        <f t="shared" si="5"/>
        <v>73028.07692307692</v>
      </c>
    </row>
    <row r="35" spans="1:8" ht="12.75">
      <c r="A35" s="1">
        <v>5.3</v>
      </c>
      <c r="B35" s="1">
        <v>2.658</v>
      </c>
      <c r="C35" s="5">
        <f t="shared" si="0"/>
        <v>1196100</v>
      </c>
      <c r="D35" s="5">
        <f t="shared" si="1"/>
        <v>46003.846153846156</v>
      </c>
      <c r="E35" s="5">
        <f t="shared" si="2"/>
        <v>310986</v>
      </c>
      <c r="F35" s="1">
        <f t="shared" si="3"/>
        <v>90000</v>
      </c>
      <c r="G35" s="5">
        <f t="shared" si="4"/>
        <v>1597086</v>
      </c>
      <c r="H35" s="6">
        <f t="shared" si="5"/>
        <v>61426.38461538462</v>
      </c>
    </row>
    <row r="36" spans="1:8" ht="12.75">
      <c r="A36" s="1">
        <v>5.5</v>
      </c>
      <c r="B36" s="1">
        <v>2.77</v>
      </c>
      <c r="C36" s="5">
        <f t="shared" si="0"/>
        <v>1246500</v>
      </c>
      <c r="D36" s="5">
        <f t="shared" si="1"/>
        <v>47942.307692307695</v>
      </c>
      <c r="E36" s="5">
        <f t="shared" si="2"/>
        <v>324090</v>
      </c>
      <c r="F36" s="1">
        <f t="shared" si="3"/>
        <v>90000</v>
      </c>
      <c r="G36" s="5">
        <f t="shared" si="4"/>
        <v>1660590</v>
      </c>
      <c r="H36" s="6">
        <f t="shared" si="5"/>
        <v>63868.846153846156</v>
      </c>
    </row>
    <row r="37" spans="1:8" ht="12.75">
      <c r="A37" s="1">
        <v>6</v>
      </c>
      <c r="B37" s="1">
        <v>3.74</v>
      </c>
      <c r="C37" s="5">
        <f t="shared" si="0"/>
        <v>1683000</v>
      </c>
      <c r="D37" s="5">
        <f t="shared" si="1"/>
        <v>64730.769230769234</v>
      </c>
      <c r="E37" s="5">
        <f t="shared" si="2"/>
        <v>437580</v>
      </c>
      <c r="F37" s="1">
        <f t="shared" si="3"/>
        <v>90000</v>
      </c>
      <c r="G37" s="5">
        <f t="shared" si="4"/>
        <v>2210580</v>
      </c>
      <c r="H37" s="6">
        <f t="shared" si="5"/>
        <v>85022.30769230769</v>
      </c>
    </row>
    <row r="38" spans="1:8" ht="12.75">
      <c r="A38" s="1">
        <v>6.5</v>
      </c>
      <c r="B38" s="1">
        <v>3.39</v>
      </c>
      <c r="C38" s="5">
        <f t="shared" si="0"/>
        <v>1525500</v>
      </c>
      <c r="D38" s="5">
        <f t="shared" si="1"/>
        <v>58673.07692307692</v>
      </c>
      <c r="E38" s="5">
        <f t="shared" si="2"/>
        <v>396630</v>
      </c>
      <c r="F38" s="1">
        <f t="shared" si="3"/>
        <v>90000</v>
      </c>
      <c r="G38" s="5">
        <f t="shared" si="4"/>
        <v>2012130</v>
      </c>
      <c r="H38" s="6">
        <f t="shared" si="5"/>
        <v>77389.61538461539</v>
      </c>
    </row>
    <row r="39" spans="1:8" ht="12.75">
      <c r="A39" s="1">
        <v>7</v>
      </c>
      <c r="B39" s="1">
        <v>4.4</v>
      </c>
      <c r="C39" s="5">
        <f t="shared" si="0"/>
        <v>1980000.0000000002</v>
      </c>
      <c r="D39" s="5">
        <f t="shared" si="1"/>
        <v>76153.84615384616</v>
      </c>
      <c r="E39" s="5">
        <f t="shared" si="2"/>
        <v>514800.00000000006</v>
      </c>
      <c r="F39" s="1">
        <f t="shared" si="3"/>
        <v>90000</v>
      </c>
      <c r="G39" s="5">
        <f t="shared" si="4"/>
        <v>2584800.0000000005</v>
      </c>
      <c r="H39" s="6">
        <f t="shared" si="5"/>
        <v>99415.38461538464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2008-09-25T08:57:17Z</cp:lastPrinted>
  <dcterms:created xsi:type="dcterms:W3CDTF">2008-04-04T08:19:49Z</dcterms:created>
  <dcterms:modified xsi:type="dcterms:W3CDTF">2008-09-25T08:58:07Z</dcterms:modified>
  <cp:category/>
  <cp:version/>
  <cp:contentType/>
  <cp:contentStatus/>
</cp:coreProperties>
</file>